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8388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<sst xmlns="http://schemas.openxmlformats.org/spreadsheetml/2006/main" count="171" uniqueCount="87">
  <si>
    <t xml:space="preserve">Ricavi </t>
  </si>
  <si>
    <t>Altri ricavi operativi</t>
  </si>
  <si>
    <t xml:space="preserve">Consumi di materie prime e materiali di consumo </t>
  </si>
  <si>
    <t>Costi per servizi</t>
  </si>
  <si>
    <t>Costi del personale</t>
  </si>
  <si>
    <t>Altre spese operative</t>
  </si>
  <si>
    <t>Costi capitalizzati</t>
  </si>
  <si>
    <t>Utile operativo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</si>
  <si>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</si>
  <si>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</si>
  <si>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</si>
  <si>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</si>
  <si>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</si>
  <si>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</si>
  <si>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</si>
  <si>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</si>
  <si>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</si>
  <si>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</si>
  <si>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</si>
  <si>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</si>
  <si>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</si>
  <si>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</si>
  <si>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</si>
  <si>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</si>
  <si>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</si>
  <si>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</si>
  <si>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</si>
  <si>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</si>
  <si>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</si>
  <si>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</si>
  <si>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</si>
  <si>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</si>
  <si>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</si>
  <si>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</si>
  <si>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</si>
  <si>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</si>
  <si>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</si>
  <si>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</si>
  <si>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</si>
  <si>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</si>
  <si>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</si>
  <si>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</si>
  <si>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</si>
  <si>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</si>
  <si>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</si>
  <si>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</si>
  <si>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</si>
  <si>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</si>
  <si>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</si>
  <si>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</si>
  <si>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</si>
  <si>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</si>
  <si>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</si>
  <si>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</si>
  <si>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</si>
  <si>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</si>
  <si>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</si>
  <si>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</si>
  <si>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</si>
  <si>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t>g=e+f</t>
  </si>
  <si>
    <t>h=d+g</t>
  </si>
  <si>
    <t>(mln €)</t>
  </si>
  <si>
    <t>Rifiuti commercializzati</t>
  </si>
  <si>
    <t>Sottoprodotti impianti</t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</si>
  <si>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</si>
  <si>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</si>
  <si>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</si>
  <si>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</si>
  <si>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</si>
  <si>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</si>
  <si>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</si>
  <si>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</si>
  <si>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</si>
  <si>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Quota di utili (perdite) di joint venture e imprese collegate</t>
  </si>
  <si>
    <t>€ / milioni</t>
  </si>
  <si>
    <r>
      <t xml:space="preserve">Posizione Finanziaria Netta </t>
    </r>
    <r>
      <rPr>
        <i/>
        <sz val="9"/>
        <color indexed="9"/>
        <rFont val="Arial"/>
        <family val="2"/>
      </rPr>
      <t>(Mln €)</t>
    </r>
  </si>
  <si>
    <r>
      <t xml:space="preserve">Volumi distribuiti </t>
    </r>
    <r>
      <rPr>
        <i/>
        <sz val="9"/>
        <color indexed="8"/>
        <rFont val="Arial"/>
        <family val="2"/>
      </rPr>
      <t>(milioni di mcubi)</t>
    </r>
  </si>
  <si>
    <r>
      <t xml:space="preserve">Volumi venduti </t>
    </r>
    <r>
      <rPr>
        <i/>
        <sz val="9"/>
        <color indexed="8"/>
        <rFont val="Arial"/>
        <family val="2"/>
      </rPr>
      <t>(milioni di mcubi)</t>
    </r>
  </si>
  <si>
    <r>
      <t xml:space="preserve">Volumi calore distribuiti </t>
    </r>
    <r>
      <rPr>
        <i/>
        <sz val="9"/>
        <color indexed="8"/>
        <rFont val="Arial"/>
        <family val="2"/>
      </rPr>
      <t>(Gwht)</t>
    </r>
  </si>
  <si>
    <r>
      <t xml:space="preserve">Conto economico </t>
    </r>
    <r>
      <rPr>
        <i/>
        <sz val="9"/>
        <color indexed="9"/>
        <rFont val="Arial"/>
        <family val="2"/>
      </rPr>
      <t>(mln €)</t>
    </r>
  </si>
  <si>
    <r>
      <t xml:space="preserve">Volumi venduti </t>
    </r>
    <r>
      <rPr>
        <i/>
        <sz val="9"/>
        <color indexed="8"/>
        <rFont val="Arial"/>
        <family val="2"/>
      </rPr>
      <t>(Gw/h)</t>
    </r>
  </si>
  <si>
    <r>
      <t xml:space="preserve">Volumi distribuiti </t>
    </r>
    <r>
      <rPr>
        <i/>
        <sz val="9"/>
        <color indexed="8"/>
        <rFont val="Arial"/>
        <family val="2"/>
      </rPr>
      <t>(Gw/h)</t>
    </r>
  </si>
  <si>
    <r>
      <t xml:space="preserve">Dati Quantitativi </t>
    </r>
    <r>
      <rPr>
        <i/>
        <sz val="9"/>
        <color indexed="9"/>
        <rFont val="Arial"/>
        <family val="2"/>
      </rPr>
      <t>(migliaia di tonnellate)</t>
    </r>
  </si>
  <si>
    <r>
      <t xml:space="preserve">Punti luce </t>
    </r>
    <r>
      <rPr>
        <i/>
        <sz val="9"/>
        <color indexed="8"/>
        <rFont val="Arial"/>
        <family val="2"/>
      </rPr>
      <t>(migliaia)</t>
    </r>
  </si>
  <si>
    <t>30/06/2017</t>
  </si>
  <si>
    <t>30/06/2018</t>
  </si>
  <si>
    <t>31/12/2017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</si>
</sst>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  <numFmt numFmtId="193" formatCode="0.0\ &quot;p.p&quot;"/>
    <numFmt numFmtId="194" formatCode="\+0.0\ &quot;p.p&quot;;\(0.0\)\ &quot;p.p.&quot;"/>
    <numFmt numFmtId="195" formatCode="#,##0.0;\(#,##0.0\)"/>
    <numFmt numFmtId="196" formatCode="#,##0.0;\(#,##0.0\);_-* &quot;-&quot;?;_-@_-"/>
    <numFmt numFmtId="197" formatCode="#,##0.0;\(#,##0.0\);\-"/>
  </numFmts>
  <fonts count="52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7" fontId="49" fillId="33" borderId="10" xfId="47" applyFont="1" applyFill="1" applyBorder="1" applyAlignment="1" applyProtection="1">
      <alignment horizontal="left" vertical="center"/>
      <protection hidden="1"/>
    </xf>
    <xf numFmtId="172" fontId="50" fillId="33" borderId="10" xfId="47" applyNumberFormat="1" applyFont="1" applyFill="1" applyBorder="1" applyAlignment="1" applyProtection="1" quotePrefix="1">
      <alignment horizontal="center" vertical="center" wrapText="1"/>
      <protection/>
    </xf>
    <xf numFmtId="37" fontId="6" fillId="34" borderId="11" xfId="47" applyFont="1" applyFill="1" applyBorder="1" applyAlignment="1" applyProtection="1">
      <alignment horizontal="left" vertical="center" wrapText="1"/>
      <protection hidden="1"/>
    </xf>
    <xf numFmtId="0" fontId="5" fillId="35" borderId="0" xfId="0" applyFont="1" applyFill="1" applyAlignment="1">
      <alignment vertical="center"/>
    </xf>
    <xf numFmtId="37" fontId="8" fillId="35" borderId="0" xfId="47" applyFont="1" applyFill="1" applyAlignment="1" applyProtection="1">
      <alignment vertical="center" wrapText="1"/>
      <protection hidden="1"/>
    </xf>
    <xf numFmtId="37" fontId="6" fillId="35" borderId="0" xfId="47" applyFont="1" applyFill="1" applyAlignment="1" applyProtection="1">
      <alignment vertical="center" wrapText="1"/>
      <protection hidden="1"/>
    </xf>
    <xf numFmtId="180" fontId="5" fillId="35" borderId="0" xfId="50" applyNumberFormat="1" applyFont="1" applyFill="1" applyAlignment="1">
      <alignment vertical="center"/>
    </xf>
    <xf numFmtId="176" fontId="5" fillId="35" borderId="0" xfId="0" applyNumberFormat="1" applyFont="1" applyFill="1" applyAlignment="1">
      <alignment vertical="center"/>
    </xf>
    <xf numFmtId="37" fontId="8" fillId="35" borderId="12" xfId="47" applyFont="1" applyFill="1" applyBorder="1" applyAlignment="1" applyProtection="1">
      <alignment vertical="center" wrapText="1"/>
      <protection hidden="1"/>
    </xf>
    <xf numFmtId="37" fontId="8" fillId="35" borderId="0" xfId="47" applyFont="1" applyFill="1" applyBorder="1" applyAlignment="1" applyProtection="1">
      <alignment vertical="center" wrapText="1"/>
      <protection hidden="1"/>
    </xf>
    <xf numFmtId="49" fontId="10" fillId="35" borderId="0" xfId="0" applyNumberFormat="1" applyFont="1" applyFill="1" applyAlignment="1">
      <alignment horizontal="left" vertical="center"/>
    </xf>
    <xf numFmtId="37" fontId="6" fillId="35" borderId="11" xfId="47" applyFont="1" applyFill="1" applyBorder="1" applyAlignment="1" applyProtection="1">
      <alignment vertical="center" wrapText="1"/>
      <protection hidden="1"/>
    </xf>
    <xf numFmtId="37" fontId="11" fillId="35" borderId="0" xfId="47" applyFont="1" applyFill="1" applyAlignment="1" applyProtection="1">
      <alignment horizontal="right" vertical="center" wrapText="1"/>
      <protection hidden="1"/>
    </xf>
    <xf numFmtId="195" fontId="9" fillId="35" borderId="0" xfId="47" applyNumberFormat="1" applyFont="1" applyFill="1" applyBorder="1" applyAlignment="1" applyProtection="1">
      <alignment vertical="center"/>
      <protection locked="0"/>
    </xf>
    <xf numFmtId="195" fontId="5" fillId="35" borderId="0" xfId="47" applyNumberFormat="1" applyFont="1" applyFill="1" applyBorder="1" applyAlignment="1" applyProtection="1">
      <alignment vertical="center"/>
      <protection locked="0"/>
    </xf>
    <xf numFmtId="195" fontId="6" fillId="35" borderId="0" xfId="47" applyNumberFormat="1" applyFont="1" applyFill="1" applyAlignment="1" applyProtection="1">
      <alignment vertical="center"/>
      <protection hidden="1"/>
    </xf>
    <xf numFmtId="195" fontId="9" fillId="35" borderId="12" xfId="47" applyNumberFormat="1" applyFont="1" applyFill="1" applyBorder="1" applyAlignment="1" applyProtection="1">
      <alignment vertical="center"/>
      <protection locked="0"/>
    </xf>
    <xf numFmtId="195" fontId="5" fillId="35" borderId="0" xfId="0" applyNumberFormat="1" applyFont="1" applyFill="1" applyAlignment="1">
      <alignment vertical="center"/>
    </xf>
    <xf numFmtId="195" fontId="6" fillId="35" borderId="0" xfId="47" applyNumberFormat="1" applyFont="1" applyFill="1" applyAlignment="1" applyProtection="1">
      <alignment horizontal="right" vertical="center"/>
      <protection hidden="1"/>
    </xf>
    <xf numFmtId="195" fontId="10" fillId="35" borderId="0" xfId="0" applyNumberFormat="1" applyFont="1" applyFill="1" applyAlignment="1">
      <alignment vertical="center"/>
    </xf>
    <xf numFmtId="195" fontId="5" fillId="35" borderId="11" xfId="47" applyNumberFormat="1" applyFont="1" applyFill="1" applyBorder="1" applyAlignment="1" applyProtection="1">
      <alignment vertical="center"/>
      <protection locked="0"/>
    </xf>
    <xf numFmtId="37" fontId="8" fillId="35" borderId="12" xfId="47" applyFont="1" applyFill="1" applyBorder="1" applyAlignment="1" applyProtection="1">
      <alignment vertical="center"/>
      <protection hidden="1"/>
    </xf>
    <xf numFmtId="37" fontId="6" fillId="35" borderId="0" xfId="47" applyFont="1" applyFill="1" applyAlignment="1" applyProtection="1">
      <alignment vertical="center"/>
      <protection hidden="1"/>
    </xf>
    <xf numFmtId="178" fontId="6" fillId="35" borderId="0" xfId="44" applyNumberFormat="1" applyFont="1" applyFill="1" applyAlignment="1" applyProtection="1">
      <alignment horizontal="right" vertical="center"/>
      <protection hidden="1"/>
    </xf>
    <xf numFmtId="178" fontId="8" fillId="35" borderId="12" xfId="44" applyNumberFormat="1" applyFont="1" applyFill="1" applyBorder="1" applyAlignment="1" applyProtection="1">
      <alignment horizontal="right" vertical="center"/>
      <protection hidden="1"/>
    </xf>
    <xf numFmtId="184" fontId="6" fillId="35" borderId="0" xfId="44" applyNumberFormat="1" applyFont="1" applyFill="1" applyAlignment="1" applyProtection="1">
      <alignment horizontal="right" vertical="center"/>
      <protection hidden="1"/>
    </xf>
    <xf numFmtId="184" fontId="9" fillId="35" borderId="12" xfId="44" applyNumberFormat="1" applyFont="1" applyFill="1" applyBorder="1" applyAlignment="1" applyProtection="1">
      <alignment vertical="center"/>
      <protection locked="0"/>
    </xf>
    <xf numFmtId="184" fontId="8" fillId="35" borderId="12" xfId="44" applyNumberFormat="1" applyFont="1" applyFill="1" applyBorder="1" applyAlignment="1" applyProtection="1">
      <alignment horizontal="right" vertical="center"/>
      <protection hidden="1"/>
    </xf>
    <xf numFmtId="37" fontId="8" fillId="35" borderId="0" xfId="47" applyFont="1" applyFill="1" applyAlignment="1" applyProtection="1">
      <alignment vertical="center"/>
      <protection hidden="1"/>
    </xf>
    <xf numFmtId="184" fontId="5" fillId="35" borderId="0" xfId="44" applyNumberFormat="1" applyFont="1" applyFill="1" applyBorder="1" applyAlignment="1" applyProtection="1">
      <alignment vertical="center"/>
      <protection locked="0"/>
    </xf>
    <xf numFmtId="37" fontId="6" fillId="35" borderId="0" xfId="47" applyFont="1" applyFill="1" applyAlignment="1" applyProtection="1">
      <alignment horizontal="left" vertical="center"/>
      <protection hidden="1"/>
    </xf>
    <xf numFmtId="178" fontId="8" fillId="35" borderId="0" xfId="44" applyNumberFormat="1" applyFont="1" applyFill="1" applyBorder="1" applyAlignment="1" applyProtection="1">
      <alignment vertical="center"/>
      <protection hidden="1"/>
    </xf>
    <xf numFmtId="0" fontId="5" fillId="35" borderId="12" xfId="0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5" fillId="35" borderId="11" xfId="0" applyFont="1" applyFill="1" applyBorder="1" applyAlignment="1">
      <alignment vertical="center"/>
    </xf>
    <xf numFmtId="37" fontId="8" fillId="35" borderId="11" xfId="47" applyFont="1" applyFill="1" applyBorder="1" applyAlignment="1" applyProtection="1">
      <alignment vertical="center"/>
      <protection hidden="1"/>
    </xf>
    <xf numFmtId="178" fontId="8" fillId="35" borderId="11" xfId="44" applyNumberFormat="1" applyFont="1" applyFill="1" applyBorder="1" applyAlignment="1" applyProtection="1">
      <alignment horizontal="center" vertical="center"/>
      <protection hidden="1"/>
    </xf>
    <xf numFmtId="37" fontId="49" fillId="33" borderId="13" xfId="47" applyFont="1" applyFill="1" applyBorder="1" applyAlignment="1" applyProtection="1">
      <alignment horizontal="left" vertical="center"/>
      <protection hidden="1"/>
    </xf>
    <xf numFmtId="37" fontId="49" fillId="33" borderId="11" xfId="47" applyFont="1" applyFill="1" applyBorder="1" applyAlignment="1" applyProtection="1">
      <alignment horizontal="left" vertical="center"/>
      <protection hidden="1"/>
    </xf>
    <xf numFmtId="172" fontId="50" fillId="33" borderId="11" xfId="47" applyNumberFormat="1" applyFont="1" applyFill="1" applyBorder="1" applyAlignment="1" applyProtection="1" quotePrefix="1">
      <alignment horizontal="right" vertical="center" wrapText="1"/>
      <protection/>
    </xf>
    <xf numFmtId="0" fontId="8" fillId="35" borderId="14" xfId="0" applyFont="1" applyFill="1" applyBorder="1" applyAlignment="1">
      <alignment vertical="center" wrapText="1"/>
    </xf>
    <xf numFmtId="183" fontId="9" fillId="35" borderId="0" xfId="0" applyNumberFormat="1" applyFont="1" applyFill="1" applyAlignment="1">
      <alignment vertical="center"/>
    </xf>
    <xf numFmtId="180" fontId="3" fillId="35" borderId="0" xfId="50" applyNumberFormat="1" applyFont="1" applyFill="1" applyBorder="1" applyAlignment="1">
      <alignment vertical="center" wrapText="1"/>
    </xf>
    <xf numFmtId="182" fontId="8" fillId="35" borderId="0" xfId="0" applyNumberFormat="1" applyFont="1" applyFill="1" applyBorder="1" applyAlignment="1">
      <alignment vertical="center" wrapText="1"/>
    </xf>
    <xf numFmtId="181" fontId="8" fillId="35" borderId="15" xfId="50" applyNumberFormat="1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182" fontId="6" fillId="35" borderId="0" xfId="0" applyNumberFormat="1" applyFont="1" applyFill="1" applyBorder="1" applyAlignment="1">
      <alignment vertical="center" wrapText="1"/>
    </xf>
    <xf numFmtId="181" fontId="4" fillId="35" borderId="0" xfId="50" applyNumberFormat="1" applyFont="1" applyFill="1" applyBorder="1" applyAlignment="1">
      <alignment vertical="center" wrapText="1"/>
    </xf>
    <xf numFmtId="190" fontId="6" fillId="35" borderId="0" xfId="0" applyNumberFormat="1" applyFont="1" applyFill="1" applyBorder="1" applyAlignment="1">
      <alignment vertical="center" wrapText="1"/>
    </xf>
    <xf numFmtId="181" fontId="6" fillId="35" borderId="15" xfId="50" applyNumberFormat="1" applyFont="1" applyFill="1" applyBorder="1" applyAlignment="1">
      <alignment vertical="center" wrapText="1"/>
    </xf>
    <xf numFmtId="184" fontId="6" fillId="35" borderId="0" xfId="44" applyNumberFormat="1" applyFont="1" applyFill="1" applyBorder="1" applyAlignment="1">
      <alignment vertical="center" wrapText="1"/>
    </xf>
    <xf numFmtId="180" fontId="4" fillId="35" borderId="0" xfId="50" applyNumberFormat="1" applyFont="1" applyFill="1" applyBorder="1" applyAlignment="1">
      <alignment vertical="center" wrapText="1"/>
    </xf>
    <xf numFmtId="0" fontId="8" fillId="35" borderId="16" xfId="0" applyFont="1" applyFill="1" applyBorder="1" applyAlignment="1">
      <alignment vertical="center" wrapText="1"/>
    </xf>
    <xf numFmtId="183" fontId="9" fillId="35" borderId="12" xfId="0" applyNumberFormat="1" applyFont="1" applyFill="1" applyBorder="1" applyAlignment="1">
      <alignment vertical="center"/>
    </xf>
    <xf numFmtId="180" fontId="3" fillId="35" borderId="12" xfId="50" applyNumberFormat="1" applyFont="1" applyFill="1" applyBorder="1" applyAlignment="1">
      <alignment vertical="center" wrapText="1"/>
    </xf>
    <xf numFmtId="182" fontId="8" fillId="35" borderId="12" xfId="0" applyNumberFormat="1" applyFont="1" applyFill="1" applyBorder="1" applyAlignment="1">
      <alignment vertical="center" wrapText="1"/>
    </xf>
    <xf numFmtId="181" fontId="8" fillId="35" borderId="17" xfId="50" applyNumberFormat="1" applyFont="1" applyFill="1" applyBorder="1" applyAlignment="1">
      <alignment vertical="center" wrapText="1"/>
    </xf>
    <xf numFmtId="178" fontId="6" fillId="35" borderId="0" xfId="44" applyNumberFormat="1" applyFont="1" applyFill="1" applyBorder="1" applyAlignment="1">
      <alignment vertical="center" wrapText="1"/>
    </xf>
    <xf numFmtId="182" fontId="6" fillId="35" borderId="0" xfId="44" applyNumberFormat="1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right" vertical="center" wrapText="1"/>
    </xf>
    <xf numFmtId="178" fontId="4" fillId="35" borderId="0" xfId="44" applyNumberFormat="1" applyFont="1" applyFill="1" applyBorder="1" applyAlignment="1">
      <alignment vertical="center" wrapText="1"/>
    </xf>
    <xf numFmtId="181" fontId="4" fillId="35" borderId="15" xfId="50" applyNumberFormat="1" applyFont="1" applyFill="1" applyBorder="1" applyAlignment="1">
      <alignment vertical="center" wrapText="1"/>
    </xf>
    <xf numFmtId="0" fontId="6" fillId="35" borderId="13" xfId="0" applyFont="1" applyFill="1" applyBorder="1" applyAlignment="1">
      <alignment vertical="center" wrapText="1"/>
    </xf>
    <xf numFmtId="183" fontId="5" fillId="35" borderId="11" xfId="0" applyNumberFormat="1" applyFont="1" applyFill="1" applyBorder="1" applyAlignment="1">
      <alignment vertical="center"/>
    </xf>
    <xf numFmtId="182" fontId="6" fillId="35" borderId="11" xfId="44" applyNumberFormat="1" applyFont="1" applyFill="1" applyBorder="1" applyAlignment="1">
      <alignment vertical="center" wrapText="1"/>
    </xf>
    <xf numFmtId="181" fontId="6" fillId="35" borderId="18" xfId="5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183" fontId="5" fillId="35" borderId="0" xfId="0" applyNumberFormat="1" applyFont="1" applyFill="1" applyAlignment="1">
      <alignment vertical="center"/>
    </xf>
    <xf numFmtId="180" fontId="6" fillId="35" borderId="11" xfId="50" applyNumberFormat="1" applyFont="1" applyFill="1" applyBorder="1" applyAlignment="1">
      <alignment vertical="center" wrapText="1"/>
    </xf>
    <xf numFmtId="194" fontId="6" fillId="35" borderId="11" xfId="0" applyNumberFormat="1" applyFont="1" applyFill="1" applyBorder="1" applyAlignment="1" quotePrefix="1">
      <alignment horizontal="right" vertical="center" wrapText="1"/>
    </xf>
    <xf numFmtId="0" fontId="5" fillId="35" borderId="18" xfId="0" applyFont="1" applyFill="1" applyBorder="1" applyAlignment="1">
      <alignment vertical="center"/>
    </xf>
    <xf numFmtId="0" fontId="49" fillId="36" borderId="16" xfId="0" applyFont="1" applyFill="1" applyBorder="1" applyAlignment="1">
      <alignment horizontal="center" vertical="center" wrapText="1"/>
    </xf>
    <xf numFmtId="15" fontId="49" fillId="36" borderId="12" xfId="0" applyNumberFormat="1" applyFont="1" applyFill="1" applyBorder="1" applyAlignment="1">
      <alignment horizontal="right" vertical="center" wrapText="1"/>
    </xf>
    <xf numFmtId="15" fontId="50" fillId="36" borderId="12" xfId="0" applyNumberFormat="1" applyFont="1" applyFill="1" applyBorder="1" applyAlignment="1">
      <alignment horizontal="right" vertical="center" wrapText="1"/>
    </xf>
    <xf numFmtId="0" fontId="50" fillId="36" borderId="12" xfId="0" applyFont="1" applyFill="1" applyBorder="1" applyAlignment="1">
      <alignment horizontal="right" vertical="center" wrapText="1"/>
    </xf>
    <xf numFmtId="0" fontId="49" fillId="36" borderId="12" xfId="0" applyFont="1" applyFill="1" applyBorder="1" applyAlignment="1">
      <alignment horizontal="right" vertical="center" wrapText="1"/>
    </xf>
    <xf numFmtId="15" fontId="49" fillId="36" borderId="17" xfId="0" applyNumberFormat="1" applyFont="1" applyFill="1" applyBorder="1" applyAlignment="1">
      <alignment horizontal="right" vertical="center" wrapText="1"/>
    </xf>
    <xf numFmtId="0" fontId="49" fillId="36" borderId="17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center" vertical="center" wrapText="1"/>
    </xf>
    <xf numFmtId="181" fontId="6" fillId="35" borderId="0" xfId="50" applyNumberFormat="1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3" fontId="8" fillId="35" borderId="0" xfId="0" applyNumberFormat="1" applyFont="1" applyFill="1" applyBorder="1" applyAlignment="1">
      <alignment vertical="center" wrapText="1"/>
    </xf>
    <xf numFmtId="183" fontId="8" fillId="35" borderId="12" xfId="0" applyNumberFormat="1" applyFont="1" applyFill="1" applyBorder="1" applyAlignment="1">
      <alignment vertical="center" wrapText="1"/>
    </xf>
    <xf numFmtId="182" fontId="6" fillId="35" borderId="11" xfId="0" applyNumberFormat="1" applyFont="1" applyFill="1" applyBorder="1" applyAlignment="1">
      <alignment vertical="center" wrapText="1"/>
    </xf>
    <xf numFmtId="180" fontId="5" fillId="35" borderId="0" xfId="0" applyNumberFormat="1" applyFont="1" applyFill="1" applyAlignment="1">
      <alignment vertical="center"/>
    </xf>
    <xf numFmtId="0" fontId="51" fillId="37" borderId="16" xfId="0" applyFont="1" applyFill="1" applyBorder="1" applyAlignment="1">
      <alignment horizontal="center" vertical="center" wrapText="1"/>
    </xf>
    <xf numFmtId="15" fontId="49" fillId="37" borderId="12" xfId="0" applyNumberFormat="1" applyFont="1" applyFill="1" applyBorder="1" applyAlignment="1">
      <alignment horizontal="right" vertical="center" wrapText="1"/>
    </xf>
    <xf numFmtId="0" fontId="49" fillId="37" borderId="12" xfId="0" applyFont="1" applyFill="1" applyBorder="1" applyAlignment="1">
      <alignment horizontal="right" vertical="center" wrapText="1"/>
    </xf>
    <xf numFmtId="0" fontId="49" fillId="37" borderId="17" xfId="0" applyFont="1" applyFill="1" applyBorder="1" applyAlignment="1">
      <alignment horizontal="right" vertical="center" wrapText="1"/>
    </xf>
    <xf numFmtId="0" fontId="49" fillId="37" borderId="16" xfId="0" applyFont="1" applyFill="1" applyBorder="1" applyAlignment="1">
      <alignment horizontal="center" vertical="center" wrapText="1"/>
    </xf>
    <xf numFmtId="15" fontId="50" fillId="37" borderId="12" xfId="0" applyNumberFormat="1" applyFont="1" applyFill="1" applyBorder="1" applyAlignment="1">
      <alignment horizontal="right" vertical="center" wrapText="1"/>
    </xf>
    <xf numFmtId="15" fontId="49" fillId="37" borderId="17" xfId="0" applyNumberFormat="1" applyFont="1" applyFill="1" applyBorder="1" applyAlignment="1">
      <alignment horizontal="right" vertical="center" wrapText="1"/>
    </xf>
    <xf numFmtId="15" fontId="50" fillId="33" borderId="12" xfId="0" applyNumberFormat="1" applyFont="1" applyFill="1" applyBorder="1" applyAlignment="1">
      <alignment horizontal="right" vertical="center" wrapText="1"/>
    </xf>
    <xf numFmtId="0" fontId="49" fillId="33" borderId="16" xfId="0" applyFont="1" applyFill="1" applyBorder="1" applyAlignment="1">
      <alignment horizontal="center" vertical="center" wrapText="1"/>
    </xf>
    <xf numFmtId="15" fontId="49" fillId="33" borderId="12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right" vertical="center" wrapText="1"/>
    </xf>
    <xf numFmtId="15" fontId="49" fillId="33" borderId="17" xfId="0" applyNumberFormat="1" applyFont="1" applyFill="1" applyBorder="1" applyAlignment="1">
      <alignment horizontal="right" vertical="center" wrapText="1"/>
    </xf>
    <xf numFmtId="0" fontId="49" fillId="33" borderId="17" xfId="0" applyFont="1" applyFill="1" applyBorder="1" applyAlignment="1">
      <alignment horizontal="right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 wrapText="1"/>
    </xf>
    <xf numFmtId="183" fontId="5" fillId="35" borderId="0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vertical="center" wrapText="1"/>
    </xf>
    <xf numFmtId="178" fontId="8" fillId="35" borderId="12" xfId="44" applyNumberFormat="1" applyFont="1" applyFill="1" applyBorder="1" applyAlignment="1">
      <alignment vertical="center" wrapText="1"/>
    </xf>
    <xf numFmtId="178" fontId="8" fillId="35" borderId="0" xfId="44" applyNumberFormat="1" applyFont="1" applyFill="1" applyBorder="1" applyAlignment="1">
      <alignment vertical="center" wrapText="1"/>
    </xf>
    <xf numFmtId="0" fontId="49" fillId="38" borderId="16" xfId="0" applyFont="1" applyFill="1" applyBorder="1" applyAlignment="1">
      <alignment horizontal="center" vertical="center" wrapText="1"/>
    </xf>
    <xf numFmtId="15" fontId="49" fillId="38" borderId="12" xfId="0" applyNumberFormat="1" applyFont="1" applyFill="1" applyBorder="1" applyAlignment="1">
      <alignment horizontal="right" vertical="center" wrapText="1"/>
    </xf>
    <xf numFmtId="15" fontId="50" fillId="38" borderId="12" xfId="0" applyNumberFormat="1" applyFont="1" applyFill="1" applyBorder="1" applyAlignment="1">
      <alignment horizontal="right" vertical="center" wrapText="1"/>
    </xf>
    <xf numFmtId="0" fontId="49" fillId="38" borderId="12" xfId="0" applyFont="1" applyFill="1" applyBorder="1" applyAlignment="1">
      <alignment horizontal="right" vertical="center" wrapText="1"/>
    </xf>
    <xf numFmtId="15" fontId="49" fillId="38" borderId="17" xfId="0" applyNumberFormat="1" applyFont="1" applyFill="1" applyBorder="1" applyAlignment="1">
      <alignment horizontal="right" vertical="center" wrapText="1"/>
    </xf>
    <xf numFmtId="0" fontId="50" fillId="38" borderId="12" xfId="0" applyFont="1" applyFill="1" applyBorder="1" applyAlignment="1">
      <alignment horizontal="right" vertical="center" wrapText="1"/>
    </xf>
    <xf numFmtId="0" fontId="49" fillId="38" borderId="17" xfId="0" applyFont="1" applyFill="1" applyBorder="1" applyAlignment="1">
      <alignment horizontal="right" vertical="center" wrapText="1"/>
    </xf>
    <xf numFmtId="0" fontId="51" fillId="38" borderId="16" xfId="0" applyFont="1" applyFill="1" applyBorder="1" applyAlignment="1">
      <alignment horizontal="center" vertical="center" wrapText="1"/>
    </xf>
    <xf numFmtId="15" fontId="50" fillId="39" borderId="12" xfId="0" applyNumberFormat="1" applyFont="1" applyFill="1" applyBorder="1" applyAlignment="1">
      <alignment horizontal="right" vertical="center" wrapText="1"/>
    </xf>
    <xf numFmtId="0" fontId="50" fillId="39" borderId="12" xfId="0" applyFont="1" applyFill="1" applyBorder="1" applyAlignment="1">
      <alignment horizontal="right" vertical="center" wrapText="1"/>
    </xf>
    <xf numFmtId="0" fontId="49" fillId="39" borderId="16" xfId="0" applyFont="1" applyFill="1" applyBorder="1" applyAlignment="1">
      <alignment horizontal="center" vertical="center" wrapText="1"/>
    </xf>
    <xf numFmtId="15" fontId="49" fillId="39" borderId="12" xfId="0" applyNumberFormat="1" applyFont="1" applyFill="1" applyBorder="1" applyAlignment="1">
      <alignment horizontal="right" vertical="center" wrapText="1"/>
    </xf>
    <xf numFmtId="0" fontId="49" fillId="39" borderId="12" xfId="0" applyFont="1" applyFill="1" applyBorder="1" applyAlignment="1">
      <alignment horizontal="right" vertical="center" wrapText="1"/>
    </xf>
    <xf numFmtId="15" fontId="49" fillId="39" borderId="17" xfId="0" applyNumberFormat="1" applyFont="1" applyFill="1" applyBorder="1" applyAlignment="1">
      <alignment horizontal="right" vertical="center" wrapText="1"/>
    </xf>
    <xf numFmtId="0" fontId="49" fillId="39" borderId="17" xfId="0" applyFont="1" applyFill="1" applyBorder="1" applyAlignment="1">
      <alignment horizontal="right" vertical="center" wrapText="1"/>
    </xf>
    <xf numFmtId="0" fontId="51" fillId="39" borderId="16" xfId="0" applyFont="1" applyFill="1" applyBorder="1" applyAlignment="1">
      <alignment horizontal="center" vertical="center" wrapText="1"/>
    </xf>
    <xf numFmtId="172" fontId="7" fillId="34" borderId="11" xfId="47" applyNumberFormat="1" applyFont="1" applyFill="1" applyBorder="1" applyAlignment="1" applyProtection="1" quotePrefix="1">
      <alignment horizontal="right" vertical="center" wrapText="1"/>
      <protection/>
    </xf>
    <xf numFmtId="184" fontId="6" fillId="35" borderId="11" xfId="44" applyNumberFormat="1" applyFont="1" applyFill="1" applyBorder="1" applyAlignment="1">
      <alignment vertical="center" wrapText="1"/>
    </xf>
    <xf numFmtId="184" fontId="8" fillId="35" borderId="0" xfId="0" applyNumberFormat="1" applyFont="1" applyFill="1" applyBorder="1" applyAlignment="1">
      <alignment vertical="center" wrapText="1"/>
    </xf>
    <xf numFmtId="184" fontId="5" fillId="35" borderId="0" xfId="0" applyNumberFormat="1" applyFont="1" applyFill="1" applyAlignment="1">
      <alignment vertical="center"/>
    </xf>
  </cellXfs>
  <cellStyles count="49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Cons_HERA_mar04_Poli_7tris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38100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8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4"/>
  </sheetPr>
  <dimension ref="B3:J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4" customWidth="1"/>
    <col min="2" max="2" width="51.140625" style="4" customWidth="1"/>
    <col min="3" max="4" width="10.57421875" style="4" bestFit="1" customWidth="1"/>
    <col min="5" max="16384" width="8.8515625" style="4" customWidth="1"/>
  </cols>
  <sheetData>
    <row r="1" ht="15" customHeight="1"/>
    <row r="2" ht="25.5" customHeight="1"/>
    <row r="3" spans="2:4" ht="12">
      <c r="B3" s="1" t="s">
        <v>11</v>
      </c>
      <c r="C3" s="2"/>
      <c r="D3" s="2"/>
    </row>
    <row r="4" spans="2:4" ht="11.25">
      <c r="B4" s="3" t="s">
        <v>74</v>
      </c>
      <c r="C4" s="122" t="s">
        <v>85</v>
      </c>
      <c r="D4" s="122" t="s">
        <v>84</v>
      </c>
    </row>
    <row r="5" spans="2:4" ht="12">
      <c r="B5" s="5" t="s">
        <v>0</v>
      </c>
      <c r="C5" s="14">
        <v>2966.7</v>
      </c>
      <c r="D5" s="14">
        <v>2754</v>
      </c>
    </row>
    <row r="6" spans="2:4" ht="11.25">
      <c r="B6" s="6" t="s">
        <v>1</v>
      </c>
      <c r="C6" s="15">
        <v>209.8</v>
      </c>
      <c r="D6" s="15">
        <v>202.3</v>
      </c>
    </row>
    <row r="7" spans="2:4" ht="13.5" customHeight="1">
      <c r="B7" s="6" t="s">
        <v>2</v>
      </c>
      <c r="C7" s="16">
        <v>-1327.6</v>
      </c>
      <c r="D7" s="16">
        <v>-1178.4</v>
      </c>
    </row>
    <row r="8" spans="2:4" ht="11.25">
      <c r="B8" s="6" t="s">
        <v>3</v>
      </c>
      <c r="C8" s="15">
        <v>-1031.6</v>
      </c>
      <c r="D8" s="15">
        <v>-981.7</v>
      </c>
    </row>
    <row r="9" spans="2:10" ht="11.25">
      <c r="B9" s="6" t="s">
        <v>4</v>
      </c>
      <c r="C9" s="15">
        <v>-281.7</v>
      </c>
      <c r="D9" s="15">
        <v>-282.4</v>
      </c>
      <c r="J9" s="7"/>
    </row>
    <row r="10" spans="2:6" ht="11.25">
      <c r="B10" s="6" t="s">
        <v>72</v>
      </c>
      <c r="C10" s="15">
        <v>-250</v>
      </c>
      <c r="D10" s="15">
        <v>-243.7</v>
      </c>
      <c r="F10" s="8"/>
    </row>
    <row r="11" spans="2:4" ht="11.25">
      <c r="B11" s="6" t="s">
        <v>5</v>
      </c>
      <c r="C11" s="15">
        <v>-30.3</v>
      </c>
      <c r="D11" s="15">
        <v>-25.8</v>
      </c>
    </row>
    <row r="12" spans="2:4" ht="11.25">
      <c r="B12" s="6" t="s">
        <v>6</v>
      </c>
      <c r="C12" s="15">
        <v>18.3</v>
      </c>
      <c r="D12" s="15">
        <v>17.9</v>
      </c>
    </row>
    <row r="13" spans="2:4" ht="11.25">
      <c r="B13" s="6"/>
      <c r="C13" s="16"/>
      <c r="D13" s="16"/>
    </row>
    <row r="14" spans="2:6" ht="12">
      <c r="B14" s="9" t="s">
        <v>7</v>
      </c>
      <c r="C14" s="17">
        <f>SUM(C5:C12)</f>
        <v>273.60000000000014</v>
      </c>
      <c r="D14" s="17">
        <f>SUM(D5:D12)</f>
        <v>262.20000000000005</v>
      </c>
      <c r="F14" s="18"/>
    </row>
    <row r="15" spans="2:6" ht="11.25">
      <c r="B15" s="6"/>
      <c r="C15" s="18"/>
      <c r="D15" s="18"/>
      <c r="F15" s="18"/>
    </row>
    <row r="16" spans="2:4" ht="11.25">
      <c r="B16" s="6" t="s">
        <v>73</v>
      </c>
      <c r="C16" s="19">
        <v>8.6</v>
      </c>
      <c r="D16" s="19">
        <v>8.2</v>
      </c>
    </row>
    <row r="17" spans="2:4" ht="11.25">
      <c r="B17" s="6" t="s">
        <v>8</v>
      </c>
      <c r="C17" s="19">
        <v>60.6</v>
      </c>
      <c r="D17" s="19">
        <v>58.5</v>
      </c>
    </row>
    <row r="18" spans="2:4" ht="11.25">
      <c r="B18" s="6" t="s">
        <v>9</v>
      </c>
      <c r="C18" s="19">
        <v>-103.6</v>
      </c>
      <c r="D18" s="19">
        <v>-112.6</v>
      </c>
    </row>
    <row r="19" spans="2:4" ht="11.25">
      <c r="B19" s="13" t="s">
        <v>68</v>
      </c>
      <c r="C19" s="18"/>
      <c r="D19" s="18"/>
    </row>
    <row r="20" spans="2:4" ht="12">
      <c r="B20" s="9" t="s">
        <v>64</v>
      </c>
      <c r="C20" s="17">
        <f>SUM(C16:C18)</f>
        <v>-34.39999999999999</v>
      </c>
      <c r="D20" s="17">
        <f>SUM(D16:D18)</f>
        <v>-45.89999999999999</v>
      </c>
    </row>
    <row r="21" spans="2:4" ht="11.25">
      <c r="B21" s="6"/>
      <c r="C21" s="18"/>
      <c r="D21" s="18"/>
    </row>
    <row r="22" spans="2:4" ht="11.25">
      <c r="B22" s="6" t="s">
        <v>71</v>
      </c>
      <c r="C22" s="19">
        <v>0</v>
      </c>
      <c r="D22" s="19">
        <v>0</v>
      </c>
    </row>
    <row r="23" spans="2:4" ht="11.25">
      <c r="B23" s="6"/>
      <c r="C23" s="18"/>
      <c r="D23" s="18"/>
    </row>
    <row r="24" spans="2:4" ht="12">
      <c r="B24" s="9" t="s">
        <v>10</v>
      </c>
      <c r="C24" s="17">
        <f>C14+C20+C22</f>
        <v>239.20000000000016</v>
      </c>
      <c r="D24" s="17">
        <f>D14+D20+D22</f>
        <v>216.30000000000007</v>
      </c>
    </row>
    <row r="25" spans="2:4" ht="12">
      <c r="B25" s="5"/>
      <c r="C25" s="14"/>
      <c r="D25" s="14"/>
    </row>
    <row r="26" spans="2:4" ht="11.25">
      <c r="B26" s="6" t="s">
        <v>57</v>
      </c>
      <c r="C26" s="19">
        <v>-72</v>
      </c>
      <c r="D26" s="19">
        <v>-68.3</v>
      </c>
    </row>
    <row r="27" spans="3:4" ht="11.25">
      <c r="C27" s="18"/>
      <c r="D27" s="18"/>
    </row>
    <row r="28" spans="2:4" ht="12">
      <c r="B28" s="9" t="s">
        <v>58</v>
      </c>
      <c r="C28" s="17">
        <f>C24+C26</f>
        <v>167.20000000000016</v>
      </c>
      <c r="D28" s="17">
        <f>D24+D26</f>
        <v>148.00000000000006</v>
      </c>
    </row>
    <row r="29" spans="2:4" ht="7.5" customHeight="1">
      <c r="B29" s="10"/>
      <c r="C29" s="14"/>
      <c r="D29" s="14"/>
    </row>
    <row r="30" spans="2:4" ht="11.25">
      <c r="B30" s="11" t="s">
        <v>65</v>
      </c>
      <c r="C30" s="20"/>
      <c r="D30" s="20"/>
    </row>
    <row r="31" spans="2:4" ht="11.25">
      <c r="B31" s="6" t="s">
        <v>66</v>
      </c>
      <c r="C31" s="15">
        <f>+C28-C32</f>
        <v>158.10000000000016</v>
      </c>
      <c r="D31" s="15">
        <f>+D28-D32</f>
        <v>141.00000000000006</v>
      </c>
    </row>
    <row r="32" spans="2:4" ht="11.25">
      <c r="B32" s="12" t="s">
        <v>67</v>
      </c>
      <c r="C32" s="21">
        <v>9.1</v>
      </c>
      <c r="D32" s="21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 C19:C21 C27 C23:C25 D14" formulaRange="1" unlockedFormula="1"/>
    <ignoredError sqref="C28 D13 D19:D21 D27:D28 C31:D31 D23:D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4"/>
  </sheetPr>
  <dimension ref="A5:D3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4.25" customHeight="1">
      <c r="A5" s="39"/>
      <c r="B5" s="40" t="s">
        <v>75</v>
      </c>
      <c r="C5" s="41" t="s">
        <v>85</v>
      </c>
      <c r="D5" s="41" t="s">
        <v>86</v>
      </c>
    </row>
    <row r="6" spans="1:4" ht="12">
      <c r="A6" s="36" t="s">
        <v>37</v>
      </c>
      <c r="B6" s="37" t="s">
        <v>38</v>
      </c>
      <c r="C6" s="38">
        <v>515.2</v>
      </c>
      <c r="D6" s="38">
        <v>450.5</v>
      </c>
    </row>
    <row r="7" spans="2:4" ht="11.25">
      <c r="B7" s="23"/>
      <c r="C7" s="24"/>
      <c r="D7" s="24"/>
    </row>
    <row r="8" spans="1:4" s="34" customFormat="1" ht="12">
      <c r="A8" s="33" t="s">
        <v>45</v>
      </c>
      <c r="B8" s="22" t="s">
        <v>39</v>
      </c>
      <c r="C8" s="25">
        <v>44.7</v>
      </c>
      <c r="D8" s="25">
        <v>41.5</v>
      </c>
    </row>
    <row r="9" spans="2:4" ht="11.25">
      <c r="B9" s="23"/>
      <c r="C9" s="24"/>
      <c r="D9" s="24"/>
    </row>
    <row r="10" spans="2:4" ht="11.25">
      <c r="B10" s="23" t="s">
        <v>40</v>
      </c>
      <c r="C10" s="26">
        <v>-239.7</v>
      </c>
      <c r="D10" s="26">
        <v>-187</v>
      </c>
    </row>
    <row r="11" spans="2:4" ht="11.25">
      <c r="B11" s="23" t="s">
        <v>41</v>
      </c>
      <c r="C11" s="26">
        <v>-61.3</v>
      </c>
      <c r="D11" s="26">
        <v>-55.3</v>
      </c>
    </row>
    <row r="12" spans="2:4" ht="11.25">
      <c r="B12" s="23" t="s">
        <v>42</v>
      </c>
      <c r="C12" s="26">
        <v>-34.7</v>
      </c>
      <c r="D12" s="26">
        <v>-35.3</v>
      </c>
    </row>
    <row r="13" spans="2:4" ht="11.25">
      <c r="B13" s="23" t="s">
        <v>43</v>
      </c>
      <c r="C13" s="26">
        <v>-1.8</v>
      </c>
      <c r="D13" s="26">
        <v>-2</v>
      </c>
    </row>
    <row r="14" spans="1:4" ht="12">
      <c r="A14" s="33" t="s">
        <v>46</v>
      </c>
      <c r="B14" s="22" t="s">
        <v>44</v>
      </c>
      <c r="C14" s="27">
        <f>+C10+C11+C12+C13</f>
        <v>-337.5</v>
      </c>
      <c r="D14" s="27">
        <f>+D10+D11+D12+D13</f>
        <v>-279.6</v>
      </c>
    </row>
    <row r="15" spans="2:4" ht="11.25">
      <c r="B15" s="23"/>
      <c r="C15" s="26"/>
      <c r="D15" s="26"/>
    </row>
    <row r="16" spans="1:4" ht="12">
      <c r="A16" s="33" t="s">
        <v>47</v>
      </c>
      <c r="B16" s="22" t="s">
        <v>48</v>
      </c>
      <c r="C16" s="28">
        <f>+C14+C8+C6</f>
        <v>222.40000000000003</v>
      </c>
      <c r="D16" s="28">
        <f>+D14+D8+D6</f>
        <v>212.39999999999998</v>
      </c>
    </row>
    <row r="17" spans="2:4" ht="12">
      <c r="B17" s="29"/>
      <c r="C17" s="24"/>
      <c r="D17" s="24"/>
    </row>
    <row r="18" spans="1:4" ht="12">
      <c r="A18" s="33" t="s">
        <v>49</v>
      </c>
      <c r="B18" s="22" t="s">
        <v>50</v>
      </c>
      <c r="C18" s="25">
        <v>119.2</v>
      </c>
      <c r="D18" s="25">
        <v>125.2</v>
      </c>
    </row>
    <row r="19" spans="2:4" ht="11.25">
      <c r="B19" s="23"/>
      <c r="C19" s="24"/>
      <c r="D19" s="24"/>
    </row>
    <row r="20" spans="2:4" ht="11.25">
      <c r="B20" s="23" t="s">
        <v>70</v>
      </c>
      <c r="C20" s="30">
        <v>-2932.6</v>
      </c>
      <c r="D20" s="30">
        <v>-2825.3</v>
      </c>
    </row>
    <row r="21" spans="2:4" ht="11.25">
      <c r="B21" s="23" t="s">
        <v>52</v>
      </c>
      <c r="C21" s="30">
        <v>-21</v>
      </c>
      <c r="D21" s="30">
        <v>-21.4</v>
      </c>
    </row>
    <row r="22" spans="2:4" ht="11.25">
      <c r="B22" s="31" t="s">
        <v>53</v>
      </c>
      <c r="C22" s="30">
        <v>-13</v>
      </c>
      <c r="D22" s="30">
        <v>-13.9</v>
      </c>
    </row>
    <row r="23" spans="1:4" ht="12">
      <c r="A23" s="33" t="s">
        <v>51</v>
      </c>
      <c r="B23" s="22" t="s">
        <v>54</v>
      </c>
      <c r="C23" s="27">
        <f>SUM(C20:C22)</f>
        <v>-2966.6</v>
      </c>
      <c r="D23" s="27">
        <f>SUM(D20:D22)</f>
        <v>-2860.6000000000004</v>
      </c>
    </row>
    <row r="24" spans="2:4" ht="12">
      <c r="B24" s="31"/>
      <c r="C24" s="27"/>
      <c r="D24" s="27"/>
    </row>
    <row r="25" spans="1:4" ht="12">
      <c r="A25" s="33" t="s">
        <v>59</v>
      </c>
      <c r="B25" s="22" t="s">
        <v>55</v>
      </c>
      <c r="C25" s="27">
        <f>C18+C23</f>
        <v>-2847.4</v>
      </c>
      <c r="D25" s="27">
        <f>D18+D23</f>
        <v>-2735.4000000000005</v>
      </c>
    </row>
    <row r="26" spans="2:4" ht="12">
      <c r="B26" s="31"/>
      <c r="C26" s="27"/>
      <c r="D26" s="27"/>
    </row>
    <row r="27" spans="1:4" ht="12">
      <c r="A27" s="33" t="s">
        <v>60</v>
      </c>
      <c r="B27" s="22" t="s">
        <v>56</v>
      </c>
      <c r="C27" s="27">
        <f>C16+C25</f>
        <v>-2625</v>
      </c>
      <c r="D27" s="27">
        <f>D16+D25</f>
        <v>-2523.0000000000005</v>
      </c>
    </row>
    <row r="28" spans="2:4" ht="12">
      <c r="B28" s="31"/>
      <c r="C28" s="32"/>
      <c r="D28" s="32"/>
    </row>
    <row r="29" spans="2:4" ht="12">
      <c r="B29" s="31"/>
      <c r="C29" s="32"/>
      <c r="D29" s="32"/>
    </row>
    <row r="30" ht="11.25">
      <c r="B30" s="3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17 C19:D19 C23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1" width="8.8515625" style="4" customWidth="1"/>
    <col min="12" max="12" width="9.28125" style="4" customWidth="1"/>
    <col min="13" max="14" width="8.8515625" style="4" customWidth="1"/>
    <col min="15" max="15" width="4.140625" style="4" customWidth="1"/>
    <col min="16" max="16384" width="8.8515625" style="4" customWidth="1"/>
  </cols>
  <sheetData>
    <row r="1" ht="12"/>
    <row r="2" ht="12"/>
    <row r="3" spans="1:7" ht="12">
      <c r="A3" s="73" t="s">
        <v>79</v>
      </c>
      <c r="B3" s="74">
        <v>43281</v>
      </c>
      <c r="C3" s="75" t="s">
        <v>16</v>
      </c>
      <c r="D3" s="74">
        <v>42916</v>
      </c>
      <c r="E3" s="76" t="s">
        <v>16</v>
      </c>
      <c r="F3" s="77" t="s">
        <v>13</v>
      </c>
      <c r="G3" s="78" t="s">
        <v>14</v>
      </c>
    </row>
    <row r="4" spans="1:7" ht="12">
      <c r="A4" s="42" t="s">
        <v>17</v>
      </c>
      <c r="B4" s="105">
        <v>1128.8312860199999</v>
      </c>
      <c r="C4" s="44">
        <f>B4/$B$4</f>
        <v>1</v>
      </c>
      <c r="D4" s="43">
        <v>937.93198182</v>
      </c>
      <c r="E4" s="44">
        <f>D4/$D$4</f>
        <v>1</v>
      </c>
      <c r="F4" s="45">
        <f>B4-D4</f>
        <v>190.89930419999985</v>
      </c>
      <c r="G4" s="46">
        <f>B4/D4-1</f>
        <v>0.2035321408164068</v>
      </c>
    </row>
    <row r="5" spans="1:7" s="34" customFormat="1" ht="12">
      <c r="A5" s="47" t="s">
        <v>18</v>
      </c>
      <c r="B5" s="48">
        <v>-886.4698895200004</v>
      </c>
      <c r="C5" s="49">
        <f>B5/$B$4</f>
        <v>-0.7852988311880421</v>
      </c>
      <c r="D5" s="48">
        <v>-714.4321979900001</v>
      </c>
      <c r="E5" s="49">
        <f>D5/$D$4</f>
        <v>-0.7617100299786002</v>
      </c>
      <c r="F5" s="50">
        <f>B5-D5</f>
        <v>-172.0376915300003</v>
      </c>
      <c r="G5" s="51">
        <f>B5/D5-1</f>
        <v>0.2408033848614537</v>
      </c>
    </row>
    <row r="6" spans="1:7" ht="11.25">
      <c r="A6" s="47" t="s">
        <v>4</v>
      </c>
      <c r="B6" s="48">
        <v>-58.75657383000001</v>
      </c>
      <c r="C6" s="49">
        <f>B6/$B$4</f>
        <v>-0.05205080206198236</v>
      </c>
      <c r="D6" s="48">
        <v>-57.305167950000005</v>
      </c>
      <c r="E6" s="49">
        <f>D6/$D$4</f>
        <v>-0.061097360001311406</v>
      </c>
      <c r="F6" s="50">
        <f>B6-D6</f>
        <v>-1.451405880000003</v>
      </c>
      <c r="G6" s="51">
        <f>B6/D6-1</f>
        <v>0.02532766122012564</v>
      </c>
    </row>
    <row r="7" spans="1:7" ht="11.25">
      <c r="A7" s="47" t="s">
        <v>6</v>
      </c>
      <c r="B7" s="52">
        <v>4.7479947</v>
      </c>
      <c r="C7" s="53">
        <f>B7/$B$4</f>
        <v>0.004206115438862737</v>
      </c>
      <c r="D7" s="52">
        <v>5.6133786699999995</v>
      </c>
      <c r="E7" s="53">
        <f>D7/$D$4</f>
        <v>0.005984846213589581</v>
      </c>
      <c r="F7" s="48">
        <f>B7-D7</f>
        <v>-0.8653839699999999</v>
      </c>
      <c r="G7" s="51">
        <f>B7/D7-1</f>
        <v>-0.15416454525416867</v>
      </c>
    </row>
    <row r="8" spans="1:7" ht="12">
      <c r="A8" s="54" t="s">
        <v>19</v>
      </c>
      <c r="B8" s="55">
        <f>SUM(B4:B7)</f>
        <v>188.35281736999949</v>
      </c>
      <c r="C8" s="56">
        <f>B8/$B$4</f>
        <v>0.16685648218883825</v>
      </c>
      <c r="D8" s="55">
        <f>SUM(D4:D7)</f>
        <v>171.80799454999996</v>
      </c>
      <c r="E8" s="56">
        <f>D8/$D$4</f>
        <v>0.18317745623367804</v>
      </c>
      <c r="F8" s="57">
        <f>B8-D8</f>
        <v>16.544822819999524</v>
      </c>
      <c r="G8" s="58">
        <f>B8/D8-1</f>
        <v>0.09629832920949788</v>
      </c>
    </row>
    <row r="9" spans="1:7" s="34" customFormat="1" ht="12">
      <c r="A9" s="4"/>
      <c r="B9" s="4"/>
      <c r="C9" s="4"/>
      <c r="D9" s="4"/>
      <c r="E9" s="4"/>
      <c r="F9" s="4"/>
      <c r="G9" s="4"/>
    </row>
    <row r="10" spans="1:5" ht="12">
      <c r="A10" s="73" t="s">
        <v>12</v>
      </c>
      <c r="B10" s="74">
        <f>B3</f>
        <v>43281</v>
      </c>
      <c r="C10" s="74">
        <f>D3</f>
        <v>42916</v>
      </c>
      <c r="D10" s="74" t="str">
        <f>F3</f>
        <v>Var. Ass.</v>
      </c>
      <c r="E10" s="79" t="s">
        <v>14</v>
      </c>
    </row>
    <row r="11" spans="1:5" ht="11.25">
      <c r="A11" s="47" t="s">
        <v>76</v>
      </c>
      <c r="B11" s="59">
        <v>1827.2767210029504</v>
      </c>
      <c r="C11" s="59">
        <v>1735.3112157731907</v>
      </c>
      <c r="D11" s="60">
        <f>B11-C11</f>
        <v>91.96550522975963</v>
      </c>
      <c r="E11" s="51">
        <f>B11/C11-1</f>
        <v>0.05299654862703296</v>
      </c>
    </row>
    <row r="12" spans="1:5" ht="11.25">
      <c r="A12" s="47" t="s">
        <v>77</v>
      </c>
      <c r="B12" s="59">
        <v>2858.708308948023</v>
      </c>
      <c r="C12" s="59">
        <v>2257.73883109945</v>
      </c>
      <c r="D12" s="60">
        <f>B12-C12</f>
        <v>600.9694778485728</v>
      </c>
      <c r="E12" s="51">
        <f>B12/C12-1</f>
        <v>0.26618201785364115</v>
      </c>
    </row>
    <row r="13" spans="1:5" ht="11.25">
      <c r="A13" s="61" t="s">
        <v>15</v>
      </c>
      <c r="B13" s="62">
        <v>1487.0132354939517</v>
      </c>
      <c r="C13" s="62">
        <v>968.9</v>
      </c>
      <c r="D13" s="60">
        <f>B13-C13</f>
        <v>518.1132354939517</v>
      </c>
      <c r="E13" s="63">
        <f>B13/C13-1</f>
        <v>0.5347437666363419</v>
      </c>
    </row>
    <row r="14" spans="1:5" ht="11.25">
      <c r="A14" s="64" t="s">
        <v>78</v>
      </c>
      <c r="B14" s="65">
        <v>307.798765730662</v>
      </c>
      <c r="C14" s="65">
        <v>291.65203297618433</v>
      </c>
      <c r="D14" s="66">
        <f>B14-C14</f>
        <v>16.146732754477682</v>
      </c>
      <c r="E14" s="67">
        <f>B14/C14-1</f>
        <v>0.055363004295588825</v>
      </c>
    </row>
    <row r="15" spans="1:5" ht="11.25">
      <c r="A15" s="68"/>
      <c r="B15" s="62"/>
      <c r="C15" s="62"/>
      <c r="D15" s="62"/>
      <c r="E15" s="49"/>
    </row>
    <row r="16" spans="1:5" ht="12">
      <c r="A16" s="80" t="s">
        <v>61</v>
      </c>
      <c r="B16" s="74">
        <f>B10</f>
        <v>43281</v>
      </c>
      <c r="C16" s="74">
        <f>C10</f>
        <v>42916</v>
      </c>
      <c r="D16" s="74" t="str">
        <f>D10</f>
        <v>Var. Ass.</v>
      </c>
      <c r="E16" s="79" t="s">
        <v>14</v>
      </c>
    </row>
    <row r="17" spans="1:5" ht="11.25">
      <c r="A17" s="47" t="s">
        <v>20</v>
      </c>
      <c r="B17" s="69">
        <f>B8</f>
        <v>188.35281736999949</v>
      </c>
      <c r="C17" s="69">
        <f>D8</f>
        <v>171.80799454999996</v>
      </c>
      <c r="D17" s="48">
        <f>B17-C17</f>
        <v>16.544822819999524</v>
      </c>
      <c r="E17" s="51">
        <f>B17/C17-1</f>
        <v>0.09629832920949788</v>
      </c>
    </row>
    <row r="18" spans="1:5" ht="11.25">
      <c r="A18" s="47" t="s">
        <v>21</v>
      </c>
      <c r="B18" s="69">
        <v>523.6000000000001</v>
      </c>
      <c r="C18" s="69">
        <v>505.90000000000003</v>
      </c>
      <c r="D18" s="48">
        <f>B18-C18</f>
        <v>17.700000000000102</v>
      </c>
      <c r="E18" s="51">
        <f>B18/C18-1</f>
        <v>0.03498715161099053</v>
      </c>
    </row>
    <row r="19" spans="1:5" ht="11.25">
      <c r="A19" s="64" t="s">
        <v>22</v>
      </c>
      <c r="B19" s="70">
        <f>+B17/B18</f>
        <v>0.35972654195951</v>
      </c>
      <c r="C19" s="70">
        <f>+C17/C18</f>
        <v>0.33960860753113253</v>
      </c>
      <c r="D19" s="71">
        <f>+(B19-C19)*100</f>
        <v>2.011793442837745</v>
      </c>
      <c r="E19" s="72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>
      <c r="A1" s="34"/>
    </row>
    <row r="2" ht="12">
      <c r="A2" s="34"/>
    </row>
    <row r="3" spans="1:7" ht="12">
      <c r="A3" s="91" t="s">
        <v>79</v>
      </c>
      <c r="B3" s="88">
        <f>+Gas!B3</f>
        <v>43281</v>
      </c>
      <c r="C3" s="92" t="s">
        <v>16</v>
      </c>
      <c r="D3" s="88">
        <f>+Gas!D3</f>
        <v>42916</v>
      </c>
      <c r="E3" s="92" t="s">
        <v>16</v>
      </c>
      <c r="F3" s="89" t="s">
        <v>13</v>
      </c>
      <c r="G3" s="93" t="s">
        <v>14</v>
      </c>
    </row>
    <row r="4" spans="1:7" ht="12">
      <c r="A4" s="42" t="s">
        <v>17</v>
      </c>
      <c r="B4" s="124">
        <v>1184.2286884799998</v>
      </c>
      <c r="C4" s="44">
        <f>B4/$B$4</f>
        <v>1</v>
      </c>
      <c r="D4" s="124">
        <v>1147.5632300900002</v>
      </c>
      <c r="E4" s="44">
        <f>+D4/D$4</f>
        <v>1</v>
      </c>
      <c r="F4" s="45">
        <f>B4-D4</f>
        <v>36.665458389999685</v>
      </c>
      <c r="G4" s="46">
        <f>B4/D4-1</f>
        <v>0.03195070862206362</v>
      </c>
    </row>
    <row r="5" spans="1:7" ht="11.25">
      <c r="A5" s="47" t="s">
        <v>18</v>
      </c>
      <c r="B5" s="48">
        <v>-1083.4176627799998</v>
      </c>
      <c r="C5" s="49">
        <f>B5/$B$4</f>
        <v>-0.9148719950118801</v>
      </c>
      <c r="D5" s="48">
        <v>-1039.0463952400003</v>
      </c>
      <c r="E5" s="49">
        <f>+D5/D$4</f>
        <v>-0.9054371628468009</v>
      </c>
      <c r="F5" s="50">
        <f>B5-D5</f>
        <v>-44.37126753999951</v>
      </c>
      <c r="G5" s="51">
        <f>B5/D5-1</f>
        <v>0.04270383665567756</v>
      </c>
    </row>
    <row r="6" spans="1:7" ht="11.25">
      <c r="A6" s="47" t="s">
        <v>4</v>
      </c>
      <c r="B6" s="48">
        <v>-22.358251270000004</v>
      </c>
      <c r="C6" s="49">
        <f>B6/$B$4</f>
        <v>-0.018880011510865883</v>
      </c>
      <c r="D6" s="48">
        <v>-22.48724982</v>
      </c>
      <c r="E6" s="49">
        <f>+D6/D$4</f>
        <v>-0.01959565210035214</v>
      </c>
      <c r="F6" s="50">
        <f>B6-D6</f>
        <v>0.12899854999999505</v>
      </c>
      <c r="G6" s="51">
        <f>B6/D6-1</f>
        <v>-0.00573651962923738</v>
      </c>
    </row>
    <row r="7" spans="1:7" ht="11.25">
      <c r="A7" s="47" t="s">
        <v>6</v>
      </c>
      <c r="B7" s="59">
        <v>5.540386229999999</v>
      </c>
      <c r="C7" s="53">
        <f>B7/$B$4</f>
        <v>0.004678476618491049</v>
      </c>
      <c r="D7" s="59">
        <v>5.5296727599999995</v>
      </c>
      <c r="E7" s="53">
        <f>+D7/D$4</f>
        <v>0.004818621418853167</v>
      </c>
      <c r="F7" s="48">
        <f>B7-D7</f>
        <v>0.01071346999999978</v>
      </c>
      <c r="G7" s="51">
        <f>B7/D7-1</f>
        <v>0.0019374509966481046</v>
      </c>
    </row>
    <row r="8" spans="1:7" ht="12">
      <c r="A8" s="54" t="s">
        <v>19</v>
      </c>
      <c r="B8" s="84">
        <f>SUM(B4:B7)</f>
        <v>83.99316066000006</v>
      </c>
      <c r="C8" s="56">
        <f>B8/$B$4</f>
        <v>0.07092647009574503</v>
      </c>
      <c r="D8" s="84">
        <f>SUM(D4:D7)</f>
        <v>91.55925778999989</v>
      </c>
      <c r="E8" s="56">
        <f>+D8/D$4</f>
        <v>0.07978580647170018</v>
      </c>
      <c r="F8" s="57">
        <f>B8-D8</f>
        <v>-7.566097129999832</v>
      </c>
      <c r="G8" s="58">
        <f>B8/D8-1</f>
        <v>-0.08263606884356156</v>
      </c>
    </row>
    <row r="10" spans="1:5" ht="12">
      <c r="A10" s="91" t="s">
        <v>12</v>
      </c>
      <c r="B10" s="88">
        <f>+B3</f>
        <v>43281</v>
      </c>
      <c r="C10" s="88">
        <f>+D3</f>
        <v>42916</v>
      </c>
      <c r="D10" s="89" t="s">
        <v>13</v>
      </c>
      <c r="E10" s="90" t="s">
        <v>14</v>
      </c>
    </row>
    <row r="11" spans="1:5" ht="11.25">
      <c r="A11" s="47" t="s">
        <v>80</v>
      </c>
      <c r="B11" s="52">
        <v>5866.5</v>
      </c>
      <c r="C11" s="52">
        <v>4805.9</v>
      </c>
      <c r="D11" s="60">
        <f>B11-C11</f>
        <v>1060.6000000000004</v>
      </c>
      <c r="E11" s="51">
        <f>B11/C11-1</f>
        <v>0.2206870721404941</v>
      </c>
    </row>
    <row r="12" spans="1:5" ht="11.25">
      <c r="A12" s="64" t="s">
        <v>81</v>
      </c>
      <c r="B12" s="123">
        <v>1514.7484286296374</v>
      </c>
      <c r="C12" s="123">
        <v>1467.7220649596186</v>
      </c>
      <c r="D12" s="85">
        <f>B12-C12</f>
        <v>47.02636367001878</v>
      </c>
      <c r="E12" s="67">
        <f>B12/C12-1</f>
        <v>0.03204037385055769</v>
      </c>
    </row>
    <row r="14" spans="1:5" ht="12">
      <c r="A14" s="87" t="s">
        <v>61</v>
      </c>
      <c r="B14" s="88">
        <f>+B10</f>
        <v>43281</v>
      </c>
      <c r="C14" s="88">
        <f>+D3</f>
        <v>42916</v>
      </c>
      <c r="D14" s="89" t="s">
        <v>13</v>
      </c>
      <c r="E14" s="90" t="s">
        <v>14</v>
      </c>
    </row>
    <row r="15" spans="1:5" ht="11.25">
      <c r="A15" s="47" t="s">
        <v>20</v>
      </c>
      <c r="B15" s="69">
        <f>B8</f>
        <v>83.99316066000006</v>
      </c>
      <c r="C15" s="69">
        <f>D8</f>
        <v>91.55925778999989</v>
      </c>
      <c r="D15" s="48">
        <f>B15-C15</f>
        <v>-7.566097129999832</v>
      </c>
      <c r="E15" s="51">
        <f>B15/C15-1</f>
        <v>-0.08263606884356156</v>
      </c>
    </row>
    <row r="16" spans="1:5" ht="11.25">
      <c r="A16" s="47" t="s">
        <v>21</v>
      </c>
      <c r="B16" s="69">
        <f>Gas!B18</f>
        <v>523.6000000000001</v>
      </c>
      <c r="C16" s="69">
        <f>Gas!C18</f>
        <v>505.90000000000003</v>
      </c>
      <c r="D16" s="48">
        <f>B16-C16</f>
        <v>17.700000000000102</v>
      </c>
      <c r="E16" s="51">
        <f>B16/C16-1</f>
        <v>0.03498715161099053</v>
      </c>
    </row>
    <row r="17" spans="1:5" ht="11.25">
      <c r="A17" s="64" t="s">
        <v>22</v>
      </c>
      <c r="B17" s="70">
        <f>+B15/B16</f>
        <v>0.16041474533995423</v>
      </c>
      <c r="C17" s="70">
        <f>+C15/C16</f>
        <v>0.18098291715754078</v>
      </c>
      <c r="D17" s="71">
        <f>+(B17-C17)*100</f>
        <v>-2.056817181758655</v>
      </c>
      <c r="E17" s="72"/>
    </row>
    <row r="19" ht="11.25">
      <c r="D19" s="86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2"/>
  <ignoredErrors>
    <ignoredError sqref="C8" formula="1" formulaRange="1"/>
    <ignoredError sqref="B8 D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4"/>
    <pageSetUpPr fitToPage="1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5" t="s">
        <v>79</v>
      </c>
      <c r="B3" s="96">
        <f>+'Energia elettrica'!B3</f>
        <v>43281</v>
      </c>
      <c r="C3" s="94" t="s">
        <v>16</v>
      </c>
      <c r="D3" s="96">
        <f>+'Energia elettrica'!D3</f>
        <v>42916</v>
      </c>
      <c r="E3" s="94" t="s">
        <v>16</v>
      </c>
      <c r="F3" s="97" t="s">
        <v>13</v>
      </c>
      <c r="G3" s="98" t="s">
        <v>14</v>
      </c>
    </row>
    <row r="4" spans="1:7" ht="12">
      <c r="A4" s="42" t="s">
        <v>17</v>
      </c>
      <c r="B4" s="83">
        <v>412.30021595</v>
      </c>
      <c r="C4" s="44">
        <f>B4/$B$4</f>
        <v>1</v>
      </c>
      <c r="D4" s="83">
        <v>406.84973012</v>
      </c>
      <c r="E4" s="44">
        <f>D4/$D$4</f>
        <v>1</v>
      </c>
      <c r="F4" s="45">
        <f>B4-D4</f>
        <v>5.450485829999991</v>
      </c>
      <c r="G4" s="46">
        <f>B4/D4-1</f>
        <v>0.013396803356345854</v>
      </c>
    </row>
    <row r="5" spans="1:7" ht="11.25">
      <c r="A5" s="47" t="s">
        <v>18</v>
      </c>
      <c r="B5" s="48">
        <v>-212.81589394000002</v>
      </c>
      <c r="C5" s="49">
        <f>B5/$B$4</f>
        <v>-0.5161673113598573</v>
      </c>
      <c r="D5" s="48">
        <v>-208.17153097</v>
      </c>
      <c r="E5" s="49">
        <f>D5/$D$4</f>
        <v>-0.5116668773716526</v>
      </c>
      <c r="F5" s="50">
        <f>B5-D5</f>
        <v>-4.6443629700000315</v>
      </c>
      <c r="G5" s="51">
        <f>B5/D5-1</f>
        <v>0.02231026955683646</v>
      </c>
    </row>
    <row r="6" spans="1:7" ht="11.25">
      <c r="A6" s="47" t="s">
        <v>4</v>
      </c>
      <c r="B6" s="48">
        <v>-89.54722864</v>
      </c>
      <c r="C6" s="49">
        <f>B6/$B$4</f>
        <v>-0.2171893808827388</v>
      </c>
      <c r="D6" s="48">
        <v>-89.98515927</v>
      </c>
      <c r="E6" s="49">
        <f>D6/$D$4</f>
        <v>-0.22117541836259533</v>
      </c>
      <c r="F6" s="50">
        <f>B6-D6</f>
        <v>0.43793062999999677</v>
      </c>
      <c r="G6" s="51">
        <f>B6/D6-1</f>
        <v>-0.004866698392853697</v>
      </c>
    </row>
    <row r="7" spans="1:7" ht="11.25">
      <c r="A7" s="47" t="s">
        <v>6</v>
      </c>
      <c r="B7" s="59">
        <v>2.8763151600000003</v>
      </c>
      <c r="C7" s="53">
        <f>B7/$B$4</f>
        <v>0.006976264015221408</v>
      </c>
      <c r="D7" s="59">
        <v>2.6221466500000004</v>
      </c>
      <c r="E7" s="53">
        <f>D7/$D$4</f>
        <v>0.0064450003425751325</v>
      </c>
      <c r="F7" s="60">
        <f>B7-D7</f>
        <v>0.25416850999999996</v>
      </c>
      <c r="G7" s="51">
        <f>B7/D7-1</f>
        <v>0.09693146262433494</v>
      </c>
    </row>
    <row r="8" spans="1:7" ht="12">
      <c r="A8" s="54" t="s">
        <v>19</v>
      </c>
      <c r="B8" s="84">
        <f>SUM(B4:B7)</f>
        <v>112.81340852999998</v>
      </c>
      <c r="C8" s="56">
        <f>B8/$B$4</f>
        <v>0.2736195717726254</v>
      </c>
      <c r="D8" s="84">
        <f>SUM(D4:D7)</f>
        <v>111.31518653000002</v>
      </c>
      <c r="E8" s="56">
        <f>D8/$D$4</f>
        <v>0.27360270460832725</v>
      </c>
      <c r="F8" s="57">
        <f>B8-D8</f>
        <v>1.4982219999999558</v>
      </c>
      <c r="G8" s="58">
        <f>B8/D8-1</f>
        <v>0.01345927763051602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95" t="s">
        <v>12</v>
      </c>
      <c r="B10" s="96">
        <f>+B3</f>
        <v>43281</v>
      </c>
      <c r="C10" s="96">
        <f>+D3</f>
        <v>42916</v>
      </c>
      <c r="D10" s="97" t="s">
        <v>13</v>
      </c>
      <c r="E10" s="99" t="s">
        <v>14</v>
      </c>
    </row>
    <row r="11" spans="1:5" ht="14.25" customHeight="1">
      <c r="A11" s="42" t="s">
        <v>77</v>
      </c>
      <c r="B11" s="82"/>
      <c r="C11" s="82"/>
      <c r="D11" s="82"/>
      <c r="E11" s="101"/>
    </row>
    <row r="12" spans="1:5" ht="11.25">
      <c r="A12" s="47" t="s">
        <v>69</v>
      </c>
      <c r="B12" s="69">
        <v>142.80396972466306</v>
      </c>
      <c r="C12" s="69">
        <v>146.6632217032567</v>
      </c>
      <c r="D12" s="48">
        <f>B12-C12</f>
        <v>-3.8592519785936474</v>
      </c>
      <c r="E12" s="51">
        <f>B12/C12-1</f>
        <v>-0.026313699738589325</v>
      </c>
    </row>
    <row r="13" spans="1:5" ht="11.25">
      <c r="A13" s="47" t="s">
        <v>23</v>
      </c>
      <c r="B13" s="69">
        <v>120.91292663439276</v>
      </c>
      <c r="C13" s="69">
        <v>121.8272224958978</v>
      </c>
      <c r="D13" s="48">
        <f>B13-C13</f>
        <v>-0.9142958615050389</v>
      </c>
      <c r="E13" s="51">
        <f>B13/C13-1</f>
        <v>-0.0075048568191384835</v>
      </c>
    </row>
    <row r="14" spans="1:5" ht="11.25">
      <c r="A14" s="64" t="s">
        <v>24</v>
      </c>
      <c r="B14" s="65">
        <v>119.82545469528696</v>
      </c>
      <c r="C14" s="65">
        <v>120.65914049451976</v>
      </c>
      <c r="D14" s="85">
        <f>B14-C14</f>
        <v>-0.8336857992327964</v>
      </c>
      <c r="E14" s="67">
        <f>B14/C14-1</f>
        <v>-0.006909429288290525</v>
      </c>
    </row>
    <row r="15" spans="1:5" ht="11.25">
      <c r="A15" s="82"/>
      <c r="B15" s="102"/>
      <c r="C15" s="102"/>
      <c r="D15" s="48"/>
      <c r="E15" s="81"/>
    </row>
    <row r="16" spans="1:5" ht="12">
      <c r="A16" s="100" t="s">
        <v>61</v>
      </c>
      <c r="B16" s="96">
        <f>+B10</f>
        <v>43281</v>
      </c>
      <c r="C16" s="96">
        <f>+C10</f>
        <v>42916</v>
      </c>
      <c r="D16" s="97" t="s">
        <v>13</v>
      </c>
      <c r="E16" s="99" t="s">
        <v>14</v>
      </c>
    </row>
    <row r="17" spans="1:5" ht="11.25">
      <c r="A17" s="47" t="s">
        <v>20</v>
      </c>
      <c r="B17" s="69">
        <f>B8</f>
        <v>112.81340852999998</v>
      </c>
      <c r="C17" s="69">
        <f>D8</f>
        <v>111.31518653000002</v>
      </c>
      <c r="D17" s="48">
        <f>B17-C17</f>
        <v>1.4982219999999558</v>
      </c>
      <c r="E17" s="51">
        <f>B17/C17-1</f>
        <v>0.01345927763051602</v>
      </c>
    </row>
    <row r="18" spans="1:5" ht="11.25">
      <c r="A18" s="47" t="s">
        <v>21</v>
      </c>
      <c r="B18" s="69">
        <f>'Energia elettrica'!B16</f>
        <v>523.6000000000001</v>
      </c>
      <c r="C18" s="69">
        <f>'Energia elettrica'!C16</f>
        <v>505.90000000000003</v>
      </c>
      <c r="D18" s="48">
        <f>B18-C18</f>
        <v>17.700000000000102</v>
      </c>
      <c r="E18" s="51">
        <f>B18/C18-1</f>
        <v>0.03498715161099053</v>
      </c>
    </row>
    <row r="19" spans="1:5" ht="11.25">
      <c r="A19" s="64" t="s">
        <v>22</v>
      </c>
      <c r="B19" s="70">
        <f>+B17/B18</f>
        <v>0.21545723554239868</v>
      </c>
      <c r="C19" s="70">
        <f>+C17/C18</f>
        <v>0.2200339721881795</v>
      </c>
      <c r="D19" s="71">
        <f>+(B19-C19)*100</f>
        <v>-0.45767366457808156</v>
      </c>
      <c r="E19" s="72"/>
    </row>
    <row r="22" ht="11.25">
      <c r="D22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2"/>
  <ignoredErrors>
    <ignoredError sqref="C8" formula="1"/>
    <ignoredError sqref="B8" formulaRange="1"/>
    <ignoredError sqref="D8" formula="1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  <pageSetUpPr fitToPage="1"/>
  </sheetPr>
  <dimension ref="A3:K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106" t="s">
        <v>79</v>
      </c>
      <c r="B3" s="107">
        <f>+Acqua!$B$3</f>
        <v>43281</v>
      </c>
      <c r="C3" s="108" t="s">
        <v>16</v>
      </c>
      <c r="D3" s="107">
        <f>+Acqua!$D$3</f>
        <v>42916</v>
      </c>
      <c r="E3" s="108" t="s">
        <v>16</v>
      </c>
      <c r="F3" s="109" t="s">
        <v>13</v>
      </c>
      <c r="G3" s="110" t="s">
        <v>14</v>
      </c>
    </row>
    <row r="4" spans="1:7" ht="12">
      <c r="A4" s="42" t="s">
        <v>17</v>
      </c>
      <c r="B4" s="83">
        <v>561.4386740799999</v>
      </c>
      <c r="C4" s="44">
        <f>B4/$B$4</f>
        <v>1</v>
      </c>
      <c r="D4" s="83">
        <v>546.3810162400001</v>
      </c>
      <c r="E4" s="44">
        <f>D4/$D$4</f>
        <v>1</v>
      </c>
      <c r="F4" s="45">
        <f>B4-D4</f>
        <v>15.05765783999982</v>
      </c>
      <c r="G4" s="46">
        <f>B4/D4-1</f>
        <v>0.027558896433886426</v>
      </c>
    </row>
    <row r="5" spans="1:7" ht="11.25">
      <c r="A5" s="47" t="s">
        <v>18</v>
      </c>
      <c r="B5" s="48">
        <v>-338.56670453</v>
      </c>
      <c r="C5" s="49">
        <f>B5/$B$4</f>
        <v>-0.6030341694661335</v>
      </c>
      <c r="D5" s="48">
        <v>-325.47013208000004</v>
      </c>
      <c r="E5" s="49">
        <f>D5/$D$4</f>
        <v>-0.5956834560610648</v>
      </c>
      <c r="F5" s="50">
        <f>B5-D5</f>
        <v>-13.09657244999994</v>
      </c>
      <c r="G5" s="51">
        <f>B5/D5-1</f>
        <v>0.040238937952010945</v>
      </c>
    </row>
    <row r="6" spans="1:7" ht="11.25">
      <c r="A6" s="47" t="s">
        <v>4</v>
      </c>
      <c r="B6" s="48">
        <v>-100.90464335</v>
      </c>
      <c r="C6" s="49">
        <f>B6/$B$4</f>
        <v>-0.17972513830713058</v>
      </c>
      <c r="D6" s="48">
        <v>-102.51622957</v>
      </c>
      <c r="E6" s="49">
        <f>D6/$D$4</f>
        <v>-0.18762772959331608</v>
      </c>
      <c r="F6" s="50">
        <f>B6-D6</f>
        <v>1.6115862199999924</v>
      </c>
      <c r="G6" s="51">
        <f>B6/D6-1</f>
        <v>-0.015720303280365666</v>
      </c>
    </row>
    <row r="7" spans="1:7" ht="11.25">
      <c r="A7" s="47" t="s">
        <v>6</v>
      </c>
      <c r="B7" s="59">
        <v>3.9207606299999997</v>
      </c>
      <c r="C7" s="53">
        <f>B7/$B$4</f>
        <v>0.006983417443454077</v>
      </c>
      <c r="D7" s="59">
        <v>2.9279741799999996</v>
      </c>
      <c r="E7" s="53">
        <f>D7/$D$4</f>
        <v>0.005358850496214668</v>
      </c>
      <c r="F7" s="60">
        <f>B7-D7</f>
        <v>0.9927864500000001</v>
      </c>
      <c r="G7" s="51">
        <f>B7/D7-1</f>
        <v>0.33906940053685863</v>
      </c>
    </row>
    <row r="8" spans="1:7" ht="12">
      <c r="A8" s="54" t="s">
        <v>19</v>
      </c>
      <c r="B8" s="84">
        <f>SUM(B4:B7)</f>
        <v>125.88808682999996</v>
      </c>
      <c r="C8" s="56">
        <f>B8/$B$4</f>
        <v>0.22422410967019</v>
      </c>
      <c r="D8" s="84">
        <f>SUM(D4:D7)</f>
        <v>121.32262877000008</v>
      </c>
      <c r="E8" s="56">
        <f>D8/$D$4</f>
        <v>0.22204766484183378</v>
      </c>
      <c r="F8" s="57">
        <f>B8-D8</f>
        <v>4.565458059999884</v>
      </c>
      <c r="G8" s="58">
        <f>B8/D8-1</f>
        <v>0.03763072154210367</v>
      </c>
    </row>
    <row r="9" spans="1:7" ht="11.25">
      <c r="A9" s="82"/>
      <c r="B9" s="82"/>
      <c r="C9" s="82"/>
      <c r="D9" s="82"/>
      <c r="E9" s="82"/>
      <c r="F9" s="82"/>
      <c r="G9" s="82"/>
    </row>
    <row r="10" spans="1:7" ht="12">
      <c r="A10" s="106" t="s">
        <v>82</v>
      </c>
      <c r="B10" s="107">
        <f>+B3</f>
        <v>43281</v>
      </c>
      <c r="C10" s="111" t="s">
        <v>16</v>
      </c>
      <c r="D10" s="107">
        <f>+D3</f>
        <v>42916</v>
      </c>
      <c r="E10" s="111" t="s">
        <v>16</v>
      </c>
      <c r="F10" s="109" t="s">
        <v>13</v>
      </c>
      <c r="G10" s="112" t="s">
        <v>14</v>
      </c>
    </row>
    <row r="11" spans="1:7" ht="11.25">
      <c r="A11" s="47" t="s">
        <v>25</v>
      </c>
      <c r="B11" s="125">
        <v>1120.1610037435896</v>
      </c>
      <c r="C11" s="49">
        <f>B11/$D$4</f>
        <v>2.0501462723799215</v>
      </c>
      <c r="D11" s="125">
        <v>1131.216651</v>
      </c>
      <c r="E11" s="53">
        <f aca="true" t="shared" si="0" ref="E11:E22">+D11/D$15</f>
        <v>0.3167944279713829</v>
      </c>
      <c r="F11" s="48">
        <f>B11-D11</f>
        <v>-11.055647256410339</v>
      </c>
      <c r="G11" s="51">
        <f>B11/D11-1</f>
        <v>-0.009773235963806859</v>
      </c>
    </row>
    <row r="12" spans="1:7" ht="11.25">
      <c r="A12" s="47" t="s">
        <v>26</v>
      </c>
      <c r="B12" s="125">
        <v>1177.4761003470087</v>
      </c>
      <c r="C12" s="53">
        <f aca="true" t="shared" si="1" ref="C12:C22">B12/$B$15</f>
        <v>0.3051574335835239</v>
      </c>
      <c r="D12" s="125">
        <v>1136.6372169999997</v>
      </c>
      <c r="E12" s="53">
        <f t="shared" si="0"/>
        <v>0.31831244408592035</v>
      </c>
      <c r="F12" s="48">
        <f aca="true" t="shared" si="2" ref="F12:F21">B12-D12</f>
        <v>40.83888334700896</v>
      </c>
      <c r="G12" s="51">
        <f aca="true" t="shared" si="3" ref="G12:G22">B12/D12-1</f>
        <v>0.03592956726755592</v>
      </c>
    </row>
    <row r="13" spans="1:7" ht="12">
      <c r="A13" s="103" t="s">
        <v>62</v>
      </c>
      <c r="B13" s="104">
        <f>SUM(B11:B12)</f>
        <v>2297.6371040905983</v>
      </c>
      <c r="C13" s="56">
        <f t="shared" si="1"/>
        <v>0.5954609539709016</v>
      </c>
      <c r="D13" s="104">
        <f>SUM(D11:D12)</f>
        <v>2267.8538679999997</v>
      </c>
      <c r="E13" s="56">
        <f t="shared" si="0"/>
        <v>0.6351068720573033</v>
      </c>
      <c r="F13" s="57">
        <f t="shared" si="2"/>
        <v>29.78323609059862</v>
      </c>
      <c r="G13" s="58">
        <f t="shared" si="3"/>
        <v>0.013132784484418458</v>
      </c>
    </row>
    <row r="14" spans="1:7" ht="11.25">
      <c r="A14" s="47" t="s">
        <v>63</v>
      </c>
      <c r="B14" s="125">
        <v>1560.948566</v>
      </c>
      <c r="C14" s="53">
        <f t="shared" si="1"/>
        <v>0.4045390460290984</v>
      </c>
      <c r="D14" s="125">
        <v>1302.968568</v>
      </c>
      <c r="E14" s="53">
        <f t="shared" si="0"/>
        <v>0.3648931279426968</v>
      </c>
      <c r="F14" s="48">
        <f t="shared" si="2"/>
        <v>257.979998</v>
      </c>
      <c r="G14" s="51">
        <f t="shared" si="3"/>
        <v>0.19799403019827877</v>
      </c>
    </row>
    <row r="15" spans="1:7" s="34" customFormat="1" ht="12">
      <c r="A15" s="54" t="s">
        <v>27</v>
      </c>
      <c r="B15" s="104">
        <f>SUM(B13:B14)</f>
        <v>3858.5856700905983</v>
      </c>
      <c r="C15" s="56">
        <f t="shared" si="1"/>
        <v>1</v>
      </c>
      <c r="D15" s="104">
        <f>SUM(D13:D14)</f>
        <v>3570.8224359999995</v>
      </c>
      <c r="E15" s="56">
        <f t="shared" si="0"/>
        <v>1</v>
      </c>
      <c r="F15" s="57">
        <f t="shared" si="2"/>
        <v>287.76323409059887</v>
      </c>
      <c r="G15" s="58">
        <f t="shared" si="3"/>
        <v>0.08058738266833232</v>
      </c>
    </row>
    <row r="16" spans="1:7" ht="11.25">
      <c r="A16" s="47" t="s">
        <v>28</v>
      </c>
      <c r="B16" s="69">
        <v>352.97930700000006</v>
      </c>
      <c r="C16" s="53">
        <f t="shared" si="1"/>
        <v>0.09147893481699274</v>
      </c>
      <c r="D16" s="69">
        <v>414.3324150000001</v>
      </c>
      <c r="E16" s="53">
        <f t="shared" si="0"/>
        <v>0.11603276904021338</v>
      </c>
      <c r="F16" s="48">
        <f t="shared" si="2"/>
        <v>-61.35310800000002</v>
      </c>
      <c r="G16" s="51">
        <f t="shared" si="3"/>
        <v>-0.1480770168561395</v>
      </c>
    </row>
    <row r="17" spans="1:7" ht="11.25">
      <c r="A17" s="47" t="s">
        <v>29</v>
      </c>
      <c r="B17" s="69">
        <v>662.436099646154</v>
      </c>
      <c r="C17" s="53">
        <f t="shared" si="1"/>
        <v>0.17167847400174485</v>
      </c>
      <c r="D17" s="69">
        <v>653.5019770000001</v>
      </c>
      <c r="E17" s="53">
        <f t="shared" si="0"/>
        <v>0.1830116139104488</v>
      </c>
      <c r="F17" s="48">
        <f t="shared" si="2"/>
        <v>8.934122646153924</v>
      </c>
      <c r="G17" s="51">
        <f t="shared" si="3"/>
        <v>0.013671148612537376</v>
      </c>
    </row>
    <row r="18" spans="1:7" ht="11.25">
      <c r="A18" s="47" t="s">
        <v>30</v>
      </c>
      <c r="B18" s="69">
        <v>240.25770000000017</v>
      </c>
      <c r="C18" s="53">
        <f t="shared" si="1"/>
        <v>0.06226574204697106</v>
      </c>
      <c r="D18" s="69">
        <v>218.9314760000001</v>
      </c>
      <c r="E18" s="53">
        <f t="shared" si="0"/>
        <v>0.061311218892543144</v>
      </c>
      <c r="F18" s="48">
        <f t="shared" si="2"/>
        <v>21.32622400000008</v>
      </c>
      <c r="G18" s="51">
        <f t="shared" si="3"/>
        <v>0.09741049752023812</v>
      </c>
    </row>
    <row r="19" spans="1:11" ht="12">
      <c r="A19" s="47" t="s">
        <v>31</v>
      </c>
      <c r="B19" s="69">
        <v>158.890838</v>
      </c>
      <c r="C19" s="53">
        <f t="shared" si="1"/>
        <v>0.04117851761893609</v>
      </c>
      <c r="D19" s="69">
        <v>192.84800099999998</v>
      </c>
      <c r="E19" s="53">
        <f t="shared" si="0"/>
        <v>0.05400660616886524</v>
      </c>
      <c r="F19" s="48">
        <f t="shared" si="2"/>
        <v>-33.95716299999998</v>
      </c>
      <c r="G19" s="51">
        <f t="shared" si="3"/>
        <v>-0.17608252522150847</v>
      </c>
      <c r="K19" s="105"/>
    </row>
    <row r="20" spans="1:7" ht="11.25">
      <c r="A20" s="47" t="s">
        <v>32</v>
      </c>
      <c r="B20" s="69">
        <v>696.7708420000005</v>
      </c>
      <c r="C20" s="53">
        <f t="shared" si="1"/>
        <v>0.1805767453605975</v>
      </c>
      <c r="D20" s="69">
        <v>613.603471</v>
      </c>
      <c r="E20" s="53">
        <f t="shared" si="0"/>
        <v>0.17183813589100014</v>
      </c>
      <c r="F20" s="48">
        <f t="shared" si="2"/>
        <v>83.16737100000046</v>
      </c>
      <c r="G20" s="51">
        <f t="shared" si="3"/>
        <v>0.1355392772867814</v>
      </c>
    </row>
    <row r="21" spans="1:10" ht="11.25">
      <c r="A21" s="47" t="s">
        <v>33</v>
      </c>
      <c r="B21" s="69">
        <v>1747.2508834444434</v>
      </c>
      <c r="C21" s="53">
        <f t="shared" si="1"/>
        <v>0.4528215861547577</v>
      </c>
      <c r="D21" s="69">
        <v>1477.6050959999995</v>
      </c>
      <c r="E21" s="53">
        <f t="shared" si="0"/>
        <v>0.4137996560969294</v>
      </c>
      <c r="F21" s="48">
        <f t="shared" si="2"/>
        <v>269.64578744444384</v>
      </c>
      <c r="G21" s="51">
        <f t="shared" si="3"/>
        <v>0.18248839840522857</v>
      </c>
      <c r="J21" s="59"/>
    </row>
    <row r="22" spans="1:10" s="34" customFormat="1" ht="12">
      <c r="A22" s="54" t="s">
        <v>34</v>
      </c>
      <c r="B22" s="104">
        <f>SUM(B16:B21)</f>
        <v>3858.5856700905983</v>
      </c>
      <c r="C22" s="56">
        <f t="shared" si="1"/>
        <v>1</v>
      </c>
      <c r="D22" s="104">
        <f>SUM(D16:D21)</f>
        <v>3570.8224360000004</v>
      </c>
      <c r="E22" s="56">
        <f t="shared" si="0"/>
        <v>1.0000000000000002</v>
      </c>
      <c r="F22" s="57">
        <f>B22-D22</f>
        <v>287.76323409059796</v>
      </c>
      <c r="G22" s="58">
        <f t="shared" si="3"/>
        <v>0.0805873826683321</v>
      </c>
      <c r="J22" s="59"/>
    </row>
    <row r="23" ht="11.25">
      <c r="J23" s="59"/>
    </row>
    <row r="24" spans="1:10" ht="12">
      <c r="A24" s="113" t="s">
        <v>61</v>
      </c>
      <c r="B24" s="107">
        <f>+B10</f>
        <v>43281</v>
      </c>
      <c r="C24" s="107">
        <f>+D10</f>
        <v>42916</v>
      </c>
      <c r="D24" s="109" t="s">
        <v>13</v>
      </c>
      <c r="E24" s="112" t="s">
        <v>14</v>
      </c>
      <c r="J24" s="59"/>
    </row>
    <row r="25" spans="1:10" ht="11.25">
      <c r="A25" s="47" t="s">
        <v>20</v>
      </c>
      <c r="B25" s="69">
        <f>B8</f>
        <v>125.88808682999996</v>
      </c>
      <c r="C25" s="69">
        <f>D8</f>
        <v>121.32262877000008</v>
      </c>
      <c r="D25" s="48">
        <f>B25-C25</f>
        <v>4.565458059999884</v>
      </c>
      <c r="E25" s="51">
        <f>B25/C25-1</f>
        <v>0.03763072154210367</v>
      </c>
      <c r="J25" s="59"/>
    </row>
    <row r="26" spans="1:10" ht="11.25">
      <c r="A26" s="47" t="s">
        <v>21</v>
      </c>
      <c r="B26" s="69">
        <f>Acqua!B18</f>
        <v>523.6000000000001</v>
      </c>
      <c r="C26" s="69">
        <f>Acqua!C18</f>
        <v>505.90000000000003</v>
      </c>
      <c r="D26" s="48">
        <f>B26-C26</f>
        <v>17.700000000000102</v>
      </c>
      <c r="E26" s="51">
        <f>B26/C26-1</f>
        <v>0.03498715161099053</v>
      </c>
      <c r="J26" s="59"/>
    </row>
    <row r="27" spans="1:5" ht="11.25">
      <c r="A27" s="64" t="s">
        <v>22</v>
      </c>
      <c r="B27" s="70">
        <f>+B25/B26</f>
        <v>0.2404279733193276</v>
      </c>
      <c r="C27" s="70">
        <f>+C25/C26</f>
        <v>0.23981543540225356</v>
      </c>
      <c r="D27" s="71">
        <f>+(B27-C27)*100</f>
        <v>0.06125379170740519</v>
      </c>
      <c r="E27" s="72"/>
    </row>
    <row r="29" ht="11.25">
      <c r="D29" s="86"/>
    </row>
    <row r="30" ht="11.25">
      <c r="D30" s="8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2"/>
  <ignoredErrors>
    <ignoredError sqref="C8 C13 C15 C22" formula="1"/>
    <ignoredError sqref="B8" formulaRange="1"/>
    <ignoredError sqref="D8" formula="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26.00390625" style="4" customWidth="1"/>
    <col min="10" max="16384" width="8.8515625" style="4" customWidth="1"/>
  </cols>
  <sheetData>
    <row r="3" spans="1:7" ht="12">
      <c r="A3" s="116" t="s">
        <v>79</v>
      </c>
      <c r="B3" s="117">
        <f>+Ambiente!B3</f>
        <v>43281</v>
      </c>
      <c r="C3" s="114" t="s">
        <v>16</v>
      </c>
      <c r="D3" s="117">
        <f>+Ambiente!D3</f>
        <v>42916</v>
      </c>
      <c r="E3" s="115" t="s">
        <v>16</v>
      </c>
      <c r="F3" s="118" t="s">
        <v>13</v>
      </c>
      <c r="G3" s="119" t="s">
        <v>14</v>
      </c>
    </row>
    <row r="4" spans="1:7" ht="12">
      <c r="A4" s="42" t="s">
        <v>17</v>
      </c>
      <c r="B4" s="83">
        <v>67.65469234999999</v>
      </c>
      <c r="C4" s="44">
        <f>+B4/B$4</f>
        <v>1</v>
      </c>
      <c r="D4" s="83">
        <v>63.26034282999999</v>
      </c>
      <c r="E4" s="44">
        <f>D4/$D$4</f>
        <v>1</v>
      </c>
      <c r="F4" s="45">
        <f>B4-D4</f>
        <v>4.394349519999999</v>
      </c>
      <c r="G4" s="46">
        <f>B4/D4-1</f>
        <v>0.06946452269171166</v>
      </c>
    </row>
    <row r="5" spans="1:7" ht="11.25">
      <c r="A5" s="47" t="s">
        <v>18</v>
      </c>
      <c r="B5" s="48">
        <v>-46.17398871</v>
      </c>
      <c r="C5" s="49">
        <f>+B5/B$4</f>
        <v>-0.6824949919382792</v>
      </c>
      <c r="D5" s="48">
        <v>-44.377863379999994</v>
      </c>
      <c r="E5" s="49">
        <f>D5/$D$4</f>
        <v>-0.7015115852163016</v>
      </c>
      <c r="F5" s="50">
        <f>B5-D5</f>
        <v>-1.7961253300000095</v>
      </c>
      <c r="G5" s="51">
        <f>B5/D5-1</f>
        <v>0.040473452149331735</v>
      </c>
    </row>
    <row r="6" spans="1:7" ht="11.25">
      <c r="A6" s="47" t="s">
        <v>4</v>
      </c>
      <c r="B6" s="48">
        <v>-10.15175326</v>
      </c>
      <c r="C6" s="49">
        <f>+B6/B$4</f>
        <v>-0.15005246358200314</v>
      </c>
      <c r="D6" s="48">
        <v>-10.167638340000002</v>
      </c>
      <c r="E6" s="49">
        <f>D6/$D$4</f>
        <v>-0.16072689279164318</v>
      </c>
      <c r="F6" s="50">
        <f>B6-D6</f>
        <v>0.015885080000002105</v>
      </c>
      <c r="G6" s="51">
        <f>B6/D6-1</f>
        <v>-0.001562317567641025</v>
      </c>
    </row>
    <row r="7" spans="1:7" ht="11.25">
      <c r="A7" s="47" t="s">
        <v>6</v>
      </c>
      <c r="B7" s="59">
        <v>1.2239422199999999</v>
      </c>
      <c r="C7" s="49">
        <f>+B7/B$4</f>
        <v>0.018091017451799852</v>
      </c>
      <c r="D7" s="59">
        <v>1.17922643</v>
      </c>
      <c r="E7" s="49">
        <f>D7/$D$4</f>
        <v>0.01864084791903427</v>
      </c>
      <c r="F7" s="60">
        <f>B7-D7</f>
        <v>0.04471578999999992</v>
      </c>
      <c r="G7" s="51">
        <f>B7/D7-1</f>
        <v>0.03791959615423468</v>
      </c>
    </row>
    <row r="8" spans="1:7" ht="12">
      <c r="A8" s="54" t="s">
        <v>19</v>
      </c>
      <c r="B8" s="84">
        <f>SUM(B4:B7)</f>
        <v>12.552892599999987</v>
      </c>
      <c r="C8" s="56">
        <f>+B8/B$4</f>
        <v>0.18554356193151753</v>
      </c>
      <c r="D8" s="84">
        <f>SUM(D4:D7)</f>
        <v>9.894067539999996</v>
      </c>
      <c r="E8" s="56">
        <f>D8/$D$4</f>
        <v>0.1564023699110895</v>
      </c>
      <c r="F8" s="57">
        <f>B8-D8</f>
        <v>2.658825059999991</v>
      </c>
      <c r="G8" s="58">
        <f>B8/D8-1</f>
        <v>0.268729220742715</v>
      </c>
    </row>
    <row r="9" spans="1:7" ht="11.25">
      <c r="A9" s="82"/>
      <c r="B9" s="82"/>
      <c r="C9" s="82"/>
      <c r="D9" s="82"/>
      <c r="E9" s="82"/>
      <c r="F9" s="82"/>
      <c r="G9" s="82"/>
    </row>
    <row r="10" spans="1:5" ht="12">
      <c r="A10" s="116" t="s">
        <v>12</v>
      </c>
      <c r="B10" s="117">
        <f>+B3</f>
        <v>43281</v>
      </c>
      <c r="C10" s="117">
        <f>+D3</f>
        <v>42916</v>
      </c>
      <c r="D10" s="118" t="s">
        <v>13</v>
      </c>
      <c r="E10" s="120" t="s">
        <v>14</v>
      </c>
    </row>
    <row r="11" spans="1:5" ht="12">
      <c r="A11" s="42" t="s">
        <v>35</v>
      </c>
      <c r="D11" s="48"/>
      <c r="E11" s="101"/>
    </row>
    <row r="12" spans="1:5" ht="11.25">
      <c r="A12" s="47" t="s">
        <v>83</v>
      </c>
      <c r="B12" s="69">
        <v>526.815</v>
      </c>
      <c r="C12" s="69">
        <v>509.60200000000003</v>
      </c>
      <c r="D12" s="48">
        <f>B12-C12</f>
        <v>17.213000000000022</v>
      </c>
      <c r="E12" s="51">
        <f>B12/C12-1</f>
        <v>0.03377733996334409</v>
      </c>
    </row>
    <row r="13" spans="1:5" ht="11.25">
      <c r="A13" s="64" t="s">
        <v>36</v>
      </c>
      <c r="B13" s="36">
        <v>166</v>
      </c>
      <c r="C13" s="36">
        <v>162</v>
      </c>
      <c r="D13" s="85">
        <f>B13-C13</f>
        <v>4</v>
      </c>
      <c r="E13" s="67">
        <f>B13/C13-1</f>
        <v>0.024691358024691468</v>
      </c>
    </row>
    <row r="15" spans="1:5" ht="12">
      <c r="A15" s="121" t="s">
        <v>61</v>
      </c>
      <c r="B15" s="117">
        <f>+B3</f>
        <v>43281</v>
      </c>
      <c r="C15" s="117">
        <f>+C10</f>
        <v>42916</v>
      </c>
      <c r="D15" s="118" t="s">
        <v>13</v>
      </c>
      <c r="E15" s="120" t="s">
        <v>14</v>
      </c>
    </row>
    <row r="16" spans="1:5" ht="11.25">
      <c r="A16" s="47" t="s">
        <v>20</v>
      </c>
      <c r="B16" s="69">
        <f>B8</f>
        <v>12.552892599999987</v>
      </c>
      <c r="C16" s="69">
        <f>D8</f>
        <v>9.894067539999996</v>
      </c>
      <c r="D16" s="48">
        <f>B16-C16</f>
        <v>2.658825059999991</v>
      </c>
      <c r="E16" s="51">
        <f>B16/C16-1</f>
        <v>0.268729220742715</v>
      </c>
    </row>
    <row r="17" spans="1:5" ht="11.25">
      <c r="A17" s="47" t="s">
        <v>21</v>
      </c>
      <c r="B17" s="69">
        <f>Ambiente!B26</f>
        <v>523.6000000000001</v>
      </c>
      <c r="C17" s="69">
        <f>Ambiente!C26</f>
        <v>505.90000000000003</v>
      </c>
      <c r="D17" s="48">
        <f>B17-C17</f>
        <v>17.700000000000102</v>
      </c>
      <c r="E17" s="51">
        <f>B17/C17-1</f>
        <v>0.03498715161099053</v>
      </c>
    </row>
    <row r="18" spans="1:5" ht="11.25">
      <c r="A18" s="64" t="s">
        <v>22</v>
      </c>
      <c r="B18" s="70">
        <f>+B16/B17</f>
        <v>0.023974202826585148</v>
      </c>
      <c r="C18" s="70">
        <f>+C16/C17</f>
        <v>0.019557358252619086</v>
      </c>
      <c r="D18" s="71">
        <f>+(B18-C18)*100</f>
        <v>0.44168445739660617</v>
      </c>
      <c r="E18" s="72"/>
    </row>
    <row r="20" ht="11.25">
      <c r="C20" s="86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8" formula="1"/>
    <ignoredError sqref="B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2010-05-07T12:03:19Z</cp:lastPrinted>
  <dcterms:created xsi:type="dcterms:W3CDTF">2008-08-08T14:48:29Z</dcterms:created>
  <dcterms:modified xsi:type="dcterms:W3CDTF">2018-07-25T16:53:28Z</dcterms:modified>
  <cp:category/>
  <cp:version/>
  <cp:contentType/>
  <cp:contentStatus/>
</cp:coreProperties>
</file>